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DieseArbeitsmappe" defaultThemeVersion="124226"/>
  <mc:AlternateContent xmlns:mc="http://schemas.openxmlformats.org/markup-compatibility/2006">
    <mc:Choice Requires="x15">
      <x15ac:absPath xmlns:x15ac="http://schemas.microsoft.com/office/spreadsheetml/2010/11/ac" url="C:\Users\M9H8\Downloads\"/>
    </mc:Choice>
  </mc:AlternateContent>
  <xr:revisionPtr revIDLastSave="0" documentId="13_ncr:1_{7E2F930A-6363-4E83-972B-AAC517928094}" xr6:coauthVersionLast="47" xr6:coauthVersionMax="47" xr10:uidLastSave="{00000000-0000-0000-0000-000000000000}"/>
  <bookViews>
    <workbookView xWindow="-120" yWindow="-120" windowWidth="29040" windowHeight="17640" xr2:uid="{00000000-000D-0000-FFFF-FFFF00000000}"/>
  </bookViews>
  <sheets>
    <sheet name="Master" sheetId="1" r:id="rId1"/>
    <sheet name="Soumissionnaire A" sheetId="2" r:id="rId2"/>
    <sheet name="Soumissionnaire B" sheetId="7" r:id="rId3"/>
    <sheet name="Soumissionnaire C" sheetId="8" r:id="rId4"/>
    <sheet name="Soumissionnaire D" sheetId="9" r:id="rId5"/>
    <sheet name="Soumissionnaire E" sheetId="10" r:id="rId6"/>
  </sheets>
  <definedNames>
    <definedName name="_xlnm.Print_Area" localSheetId="0">Master!$A$1:$H$60</definedName>
    <definedName name="_xlnm.Print_Titles" localSheetId="0">Master!$1:$5</definedName>
    <definedName name="_xlnm.Print_Titles" localSheetId="1">'Soumissionnaire A'!$1:$5</definedName>
    <definedName name="_xlnm.Print_Titles" localSheetId="2">'Soumissionnaire B'!$1:$5</definedName>
    <definedName name="_xlnm.Print_Titles" localSheetId="3">'Soumissionnaire C'!$1:$5</definedName>
    <definedName name="_xlnm.Print_Titles" localSheetId="4">'Soumissionnaire D'!$1:$5</definedName>
    <definedName name="_xlnm.Print_Titles" localSheetId="5">'Soumissionnaire 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E5" i="10" l="1"/>
  <c r="B91" i="10"/>
  <c r="B90" i="10"/>
  <c r="A89" i="10"/>
  <c r="D85" i="10"/>
  <c r="B84" i="10"/>
  <c r="B83" i="10"/>
  <c r="A82" i="10"/>
  <c r="A81" i="10"/>
  <c r="B77" i="10"/>
  <c r="B76" i="10"/>
  <c r="B75" i="10"/>
  <c r="B74" i="10"/>
  <c r="B73" i="10"/>
  <c r="B72" i="10"/>
  <c r="A71" i="10"/>
  <c r="B67" i="10"/>
  <c r="B66" i="10"/>
  <c r="B65" i="10"/>
  <c r="B64" i="10"/>
  <c r="A63" i="10"/>
  <c r="A62" i="10"/>
  <c r="B58" i="10"/>
  <c r="B57" i="10"/>
  <c r="A56" i="10"/>
  <c r="B52" i="10"/>
  <c r="B51" i="10"/>
  <c r="A50" i="10"/>
  <c r="B46" i="10"/>
  <c r="B45" i="10"/>
  <c r="B44" i="10"/>
  <c r="A43" i="10"/>
  <c r="B39" i="10"/>
  <c r="B38" i="10"/>
  <c r="B37" i="10"/>
  <c r="A36" i="10"/>
  <c r="A35" i="10"/>
  <c r="B31" i="10"/>
  <c r="B30" i="10"/>
  <c r="B29" i="10"/>
  <c r="A28" i="10"/>
  <c r="B24" i="10"/>
  <c r="B23" i="10"/>
  <c r="B22" i="10"/>
  <c r="A21" i="10"/>
  <c r="B17" i="10"/>
  <c r="A16" i="10"/>
  <c r="B12" i="10"/>
  <c r="B11" i="10"/>
  <c r="B10" i="10"/>
  <c r="B9" i="10"/>
  <c r="A8" i="10"/>
  <c r="A7" i="10"/>
  <c r="A2" i="10"/>
  <c r="E1" i="10"/>
  <c r="D40" i="1" l="1"/>
  <c r="D39" i="1"/>
  <c r="D35" i="1"/>
  <c r="D51" i="1" s="1"/>
  <c r="D29" i="1"/>
  <c r="C51" i="1" s="1"/>
  <c r="D23" i="1"/>
  <c r="C43" i="1" l="1"/>
  <c r="C38" i="1"/>
  <c r="C34" i="1"/>
  <c r="C28" i="1"/>
  <c r="F51" i="1"/>
  <c r="D85" i="9"/>
  <c r="D85" i="8"/>
  <c r="D85" i="7"/>
  <c r="D85" i="2"/>
  <c r="B91" i="9" l="1"/>
  <c r="B90" i="9"/>
  <c r="B91" i="8"/>
  <c r="B90" i="8"/>
  <c r="B91" i="7"/>
  <c r="B90" i="7"/>
  <c r="B83" i="9"/>
  <c r="B83" i="8"/>
  <c r="B83" i="7"/>
  <c r="B84" i="7"/>
  <c r="B58" i="9"/>
  <c r="B57" i="9"/>
  <c r="B46" i="9"/>
  <c r="B45" i="9"/>
  <c r="B44" i="9"/>
  <c r="B39" i="9"/>
  <c r="A56" i="9"/>
  <c r="A43" i="9"/>
  <c r="A36" i="9"/>
  <c r="B58" i="8"/>
  <c r="B57" i="8"/>
  <c r="B46" i="8"/>
  <c r="B45" i="8"/>
  <c r="B44" i="8"/>
  <c r="B37" i="8"/>
  <c r="A56" i="8"/>
  <c r="A50" i="8"/>
  <c r="A43" i="8"/>
  <c r="A36" i="8"/>
  <c r="A56" i="7"/>
  <c r="A43" i="7"/>
  <c r="A36" i="7"/>
  <c r="B58" i="7"/>
  <c r="B57" i="7"/>
  <c r="B46" i="7"/>
  <c r="B45" i="7"/>
  <c r="B44" i="7"/>
  <c r="B52" i="7" l="1"/>
  <c r="B51" i="7"/>
  <c r="A50" i="7"/>
  <c r="B39" i="7"/>
  <c r="B38" i="7"/>
  <c r="B37" i="7"/>
  <c r="A35" i="7"/>
  <c r="B52" i="8"/>
  <c r="B51" i="8"/>
  <c r="B39" i="8"/>
  <c r="B38" i="8"/>
  <c r="A35" i="8"/>
  <c r="B52" i="9"/>
  <c r="B51" i="9"/>
  <c r="A50" i="9"/>
  <c r="B38" i="9"/>
  <c r="B37" i="9"/>
  <c r="A35" i="9"/>
  <c r="B22" i="7" l="1"/>
  <c r="B23" i="7"/>
  <c r="B24" i="7"/>
  <c r="E51" i="1" l="1"/>
  <c r="D37" i="1"/>
  <c r="C73" i="10" s="1"/>
  <c r="D36" i="1"/>
  <c r="C64" i="10" s="1"/>
  <c r="E62" i="10" s="1"/>
  <c r="D56" i="1" s="1"/>
  <c r="D33" i="1"/>
  <c r="C57" i="10" s="1"/>
  <c r="D32" i="1"/>
  <c r="C51" i="10" s="1"/>
  <c r="D31" i="1"/>
  <c r="C44" i="10" s="1"/>
  <c r="D30" i="1"/>
  <c r="C37" i="10" s="1"/>
  <c r="E35" i="10" s="1"/>
  <c r="C56" i="1" s="1"/>
  <c r="E34" i="1"/>
  <c r="D41" i="1"/>
  <c r="C83" i="10" s="1"/>
  <c r="E28" i="1"/>
  <c r="C44" i="9" l="1"/>
  <c r="C44" i="8"/>
  <c r="C44" i="2"/>
  <c r="C44" i="7"/>
  <c r="C57" i="9"/>
  <c r="C57" i="7"/>
  <c r="C57" i="2"/>
  <c r="C57" i="8"/>
  <c r="C83" i="9"/>
  <c r="C83" i="7"/>
  <c r="C83" i="8"/>
  <c r="C51" i="8"/>
  <c r="C51" i="2"/>
  <c r="C51" i="7"/>
  <c r="C51" i="9"/>
  <c r="B51" i="1"/>
  <c r="C37" i="7"/>
  <c r="C37" i="2"/>
  <c r="C37" i="8"/>
  <c r="C37" i="9"/>
  <c r="E1" i="9"/>
  <c r="E1" i="8"/>
  <c r="E1" i="7"/>
  <c r="E1" i="2"/>
  <c r="E35" i="9" l="1"/>
  <c r="C55" i="1" s="1"/>
  <c r="E35" i="8"/>
  <c r="C54" i="1" s="1"/>
  <c r="E35" i="2"/>
  <c r="C52" i="1" s="1"/>
  <c r="E35" i="7"/>
  <c r="C53" i="1" s="1"/>
  <c r="E43" i="1"/>
  <c r="E38" i="1"/>
  <c r="D42" i="1"/>
  <c r="C83" i="2"/>
  <c r="C73" i="2"/>
  <c r="D27" i="1"/>
  <c r="C29" i="10" s="1"/>
  <c r="D26" i="1"/>
  <c r="C22" i="10" s="1"/>
  <c r="D25" i="1"/>
  <c r="C17" i="10" s="1"/>
  <c r="D24" i="1"/>
  <c r="C9" i="10" s="1"/>
  <c r="E7" i="10" s="1"/>
  <c r="B56" i="1" s="1"/>
  <c r="C90" i="2" l="1"/>
  <c r="E81" i="2" s="1"/>
  <c r="C90" i="10"/>
  <c r="E81" i="10" s="1"/>
  <c r="F56" i="1" s="1"/>
  <c r="C73" i="8"/>
  <c r="C73" i="9"/>
  <c r="C73" i="7"/>
  <c r="C9" i="7"/>
  <c r="C9" i="9"/>
  <c r="C9" i="8"/>
  <c r="C90" i="9"/>
  <c r="E81" i="9" s="1"/>
  <c r="F55" i="1" s="1"/>
  <c r="C90" i="7"/>
  <c r="E81" i="7" s="1"/>
  <c r="C90" i="8"/>
  <c r="E81" i="8" s="1"/>
  <c r="C17" i="7"/>
  <c r="C17" i="9"/>
  <c r="C17" i="8"/>
  <c r="C17" i="2"/>
  <c r="C29" i="8"/>
  <c r="C29" i="9"/>
  <c r="C29" i="7"/>
  <c r="C9" i="2"/>
  <c r="C29" i="2"/>
  <c r="C64" i="2"/>
  <c r="E62" i="2" s="1"/>
  <c r="C64" i="7"/>
  <c r="E62" i="7" s="1"/>
  <c r="C64" i="8"/>
  <c r="E62" i="8" s="1"/>
  <c r="C64" i="9"/>
  <c r="C22" i="2"/>
  <c r="C22" i="9"/>
  <c r="C22" i="7"/>
  <c r="C22" i="8"/>
  <c r="E62" i="9" l="1"/>
  <c r="D55" i="1" s="1"/>
  <c r="E7" i="8"/>
  <c r="E7" i="9"/>
  <c r="B55" i="1" s="1"/>
  <c r="E7" i="7"/>
  <c r="E7" i="2"/>
  <c r="B52" i="1" s="1"/>
  <c r="D54" i="1"/>
  <c r="D52" i="1"/>
  <c r="D53" i="1"/>
  <c r="F52" i="1"/>
  <c r="A89" i="9"/>
  <c r="B84" i="9"/>
  <c r="A82" i="9"/>
  <c r="A81" i="9"/>
  <c r="B77" i="9"/>
  <c r="B76" i="9"/>
  <c r="B75" i="9"/>
  <c r="B74" i="9"/>
  <c r="B73" i="9"/>
  <c r="B72" i="9"/>
  <c r="A71" i="9"/>
  <c r="B67" i="9"/>
  <c r="B66" i="9"/>
  <c r="B65" i="9"/>
  <c r="B64" i="9"/>
  <c r="A63" i="9"/>
  <c r="A62" i="9"/>
  <c r="A89" i="8"/>
  <c r="B84" i="8"/>
  <c r="A82" i="8"/>
  <c r="A81" i="8"/>
  <c r="B77" i="8"/>
  <c r="B76" i="8"/>
  <c r="B75" i="8"/>
  <c r="B74" i="8"/>
  <c r="B73" i="8"/>
  <c r="B72" i="8"/>
  <c r="A71" i="8"/>
  <c r="B67" i="8"/>
  <c r="B66" i="8"/>
  <c r="B65" i="8"/>
  <c r="B64" i="8"/>
  <c r="A63" i="8"/>
  <c r="A62" i="8"/>
  <c r="A89" i="7"/>
  <c r="A82" i="7"/>
  <c r="A81" i="7"/>
  <c r="B77" i="7"/>
  <c r="B76" i="7"/>
  <c r="B75" i="7"/>
  <c r="B74" i="7"/>
  <c r="B73" i="7"/>
  <c r="B72" i="7"/>
  <c r="A71" i="7"/>
  <c r="B67" i="7"/>
  <c r="B66" i="7"/>
  <c r="B65" i="7"/>
  <c r="B64" i="7"/>
  <c r="A63" i="7"/>
  <c r="A62" i="7"/>
  <c r="B31" i="9"/>
  <c r="B30" i="9"/>
  <c r="B29" i="9"/>
  <c r="A28" i="9"/>
  <c r="B31" i="8"/>
  <c r="B30" i="8"/>
  <c r="B29" i="8"/>
  <c r="A28" i="8"/>
  <c r="B31" i="7"/>
  <c r="B30" i="7"/>
  <c r="B29" i="7"/>
  <c r="A28" i="7"/>
  <c r="B24" i="9"/>
  <c r="B23" i="9"/>
  <c r="B22" i="9"/>
  <c r="A21" i="9"/>
  <c r="B24" i="8"/>
  <c r="B23" i="8"/>
  <c r="B22" i="8"/>
  <c r="A21" i="8"/>
  <c r="A21" i="7"/>
  <c r="B17" i="9"/>
  <c r="A16" i="9"/>
  <c r="B17" i="8"/>
  <c r="A16" i="8"/>
  <c r="B17" i="7"/>
  <c r="A16" i="7"/>
  <c r="B12" i="9"/>
  <c r="B11" i="9"/>
  <c r="B10" i="9"/>
  <c r="B9" i="9"/>
  <c r="A8" i="9"/>
  <c r="A7" i="9"/>
  <c r="A8" i="8"/>
  <c r="A7" i="8"/>
  <c r="A8" i="7"/>
  <c r="A7" i="7"/>
  <c r="B12" i="8"/>
  <c r="B11" i="8"/>
  <c r="B10" i="8"/>
  <c r="B9" i="8"/>
  <c r="B12" i="7"/>
  <c r="B11" i="7"/>
  <c r="B10" i="7"/>
  <c r="B9" i="7"/>
  <c r="E5" i="2" l="1"/>
  <c r="D47" i="1" l="1"/>
  <c r="A2" i="9"/>
  <c r="A2" i="8"/>
  <c r="A2" i="7"/>
  <c r="A2" i="2"/>
  <c r="F29" i="1" l="1"/>
  <c r="F23" i="1"/>
  <c r="F40" i="1"/>
  <c r="F39" i="1"/>
  <c r="E5" i="9"/>
  <c r="E5" i="8"/>
  <c r="F54" i="1"/>
  <c r="G15" i="1"/>
  <c r="C20" i="1" s="1"/>
  <c r="E56" i="1" s="1"/>
  <c r="G56" i="1" s="1"/>
  <c r="C18" i="1" l="1"/>
  <c r="E54" i="1" s="1"/>
  <c r="C19" i="1"/>
  <c r="E55" i="1" s="1"/>
  <c r="G55" i="1" s="1"/>
  <c r="C17" i="1"/>
  <c r="E53" i="1" s="1"/>
  <c r="C16" i="1"/>
  <c r="E52" i="1" s="1"/>
  <c r="G52" i="1" s="1"/>
  <c r="B54" i="1"/>
  <c r="E5" i="7"/>
  <c r="H55" i="1" l="1"/>
  <c r="G54" i="1"/>
  <c r="F53" i="1"/>
  <c r="B53" i="1"/>
  <c r="G53" i="1" s="1"/>
  <c r="F35" i="1" l="1"/>
  <c r="F47" i="1" s="1"/>
  <c r="H56" i="1" l="1"/>
  <c r="H54" i="1"/>
  <c r="H53" i="1"/>
</calcChain>
</file>

<file path=xl/sharedStrings.xml><?xml version="1.0" encoding="utf-8"?>
<sst xmlns="http://schemas.openxmlformats.org/spreadsheetml/2006/main" count="353" uniqueCount="118">
  <si>
    <t>Code</t>
  </si>
  <si>
    <t>A</t>
  </si>
  <si>
    <t>B</t>
  </si>
  <si>
    <t>C</t>
  </si>
  <si>
    <t>D</t>
  </si>
  <si>
    <t>Code</t>
  </si>
  <si>
    <t>A</t>
  </si>
  <si>
    <t>A</t>
  </si>
  <si>
    <t>%</t>
  </si>
  <si>
    <t>a</t>
  </si>
  <si>
    <t>b</t>
  </si>
  <si>
    <t>c</t>
  </si>
  <si>
    <t>d</t>
  </si>
  <si>
    <t>Δ=</t>
  </si>
  <si>
    <t>Total:</t>
  </si>
  <si>
    <t>E</t>
  </si>
  <si>
    <t>e</t>
  </si>
  <si>
    <t>Canton de Berne</t>
  </si>
  <si>
    <t>Commune</t>
  </si>
  <si>
    <t>Election du géomètre conservateur / de la géomètre conservatrice pour la période 2026 - 2033</t>
  </si>
  <si>
    <t>Tableau comparatif des offres</t>
  </si>
  <si>
    <t>Offres valables</t>
  </si>
  <si>
    <t>Soumissionnaires</t>
  </si>
  <si>
    <t>Evaluation du prix</t>
  </si>
  <si>
    <t>Différence de rabais qui conduit à une réduction d'un point =</t>
  </si>
  <si>
    <t>Points</t>
  </si>
  <si>
    <t>Montant le plus bas =</t>
  </si>
  <si>
    <t>Contrôle:
valeurs = 0</t>
  </si>
  <si>
    <t>Pondérations</t>
  </si>
  <si>
    <t>Prestations</t>
  </si>
  <si>
    <t>(Différence critère principal - somme sous-critères)</t>
  </si>
  <si>
    <t>Somme des poids</t>
  </si>
  <si>
    <t>(doit = 20)</t>
  </si>
  <si>
    <t>Adjudication (évaluations détaillées en annexe)</t>
  </si>
  <si>
    <t>Critères</t>
  </si>
  <si>
    <t>Poids</t>
  </si>
  <si>
    <t>Légende:</t>
  </si>
  <si>
    <t>Annexes:</t>
  </si>
  <si>
    <t>Explications:</t>
  </si>
  <si>
    <t>La fourchette de l'évaluation est comprise entre 0 (insuffisant) et 5 (très bon)</t>
  </si>
  <si>
    <t>Evaluations détaillées des offres</t>
  </si>
  <si>
    <t xml:space="preserve">Le «Total points pondérés» ne peut pas dépasser 100.0 ! </t>
  </si>
  <si>
    <t>Le total par critère principal ne peut pas dépasser 5.0 !</t>
  </si>
  <si>
    <t>Les lignes non utilisées (53 à 568) dans le tableau "Adjudication" doivent être supprimées</t>
  </si>
  <si>
    <t>Les champs en jaune peuvent/doivent être remplis par la commune</t>
  </si>
  <si>
    <t>valeur contractuelle du point (en pourcentage par rapport à la valeur cantonale du point)</t>
  </si>
  <si>
    <t>Concept de prestations / présentation</t>
  </si>
  <si>
    <t>Références</t>
  </si>
  <si>
    <t>Service à la clientèle</t>
  </si>
  <si>
    <t>Autres prestations</t>
  </si>
  <si>
    <t>Assurance-qualité</t>
  </si>
  <si>
    <t>Assurance-qualité dans la MO</t>
  </si>
  <si>
    <t>Sécurité de l’information</t>
  </si>
  <si>
    <t>Modes de suppléance</t>
  </si>
  <si>
    <t>Perfectionnement MO</t>
  </si>
  <si>
    <t>Expérience dans la MO</t>
  </si>
  <si>
    <t>Expérience dans com. similaires</t>
  </si>
  <si>
    <t>Expérience dans la conduite</t>
  </si>
  <si>
    <t>Prix - conditions financières</t>
  </si>
  <si>
    <t>Développement durable</t>
  </si>
  <si>
    <t>Formation apprenties/apprentis</t>
  </si>
  <si>
    <t>Ecologie</t>
  </si>
  <si>
    <t>Offre</t>
  </si>
  <si>
    <t>XXXX</t>
  </si>
  <si>
    <t>Evaluation des critères d'adjudication</t>
  </si>
  <si>
    <t xml:space="preserve">Concept de prestations et évent. présentation personnelle de l’offre </t>
  </si>
  <si>
    <t>- Concept de prestations: La structure de l’offre est-elle claire et compréhensible? -&gt; (valeur entre 0,0 et 1,5 (sans présentation personnelle, valeur entre 0,0 et 3,0))</t>
  </si>
  <si>
    <t>- Concept de prestations: Un déroulement plausible du mandat a-t-il été présenté? -&gt; (valeur entre 0,0 et 1,0 (sans présentation personnelle, valeur entre 0,0 et 2,0))</t>
  </si>
  <si>
    <t>- Présentation personnelle de l’offre: Les réponses données à toutes les questions sont-elles satisfaisantes? -&gt; (valeur entre 0,0 et 1,5 (seulement en cas de présentation personnelle))</t>
  </si>
  <si>
    <t>- Présentation personnelle de l’offre: La présentation orale a-t-elle été
convaincante? -&gt; (valeur entre 0,0 et 1,0 (seulement en cas de présentation personnelle))</t>
  </si>
  <si>
    <t>Justifications:
-</t>
  </si>
  <si>
    <t>Remarques:
-</t>
  </si>
  <si>
    <t xml:space="preserve">Remarques:
- </t>
  </si>
  <si>
    <t>Points =</t>
  </si>
  <si>
    <t>Pondération</t>
  </si>
  <si>
    <t>Points:</t>
  </si>
  <si>
    <t>- Collaboration -&gt; (valeur entre 0,0 et 5,0; évaluation selon le tableau du chap. 3.4)</t>
  </si>
  <si>
    <t>Autres prestations relevant de la géomatique ou de la mensuration dans le cadre de la MO</t>
  </si>
  <si>
    <t>- Distance entre la commune (administration communale) -&gt; bureau de géomètres
   0 - 20 km                  (2 points)
   21 - 40 km                (1 point)
   Plus de 40 km           (0 point)</t>
  </si>
  <si>
    <t>- Interlocutrice ou interlocuteur fixe à disposition de la commune pour les opérations relevant de la MO
   Non                                                 (0 point)
   Oui, depuis 4 ans ou moins               (1 point)
   Oui, depuis 5 ans ou plus                  (2 points)</t>
  </si>
  <si>
    <t>- Remaniement parcellaire de terrains à bâtir
   Oui                                                                          (1 point)
   Oui, avec références dans les 8 dernières années      (2 points)
   Non                                                                         (0 point)</t>
  </si>
  <si>
    <t>- Amélioration foncière
   Oui                                                                          (0.5 point)
   Oui, avec références dans les 8 dernières années      (1 point)
   Non                                                                         (0 point)</t>
  </si>
  <si>
    <t>- Système de gestion de la qualité selon la norme ISO -&gt; (5 points)</t>
  </si>
  <si>
    <t>- Système de gestion de la qualité propre au bureau -&gt; (3 points)</t>
  </si>
  <si>
    <t>- Aucun système de gestion de la qualité -&gt; (0 point)</t>
  </si>
  <si>
    <t>- Attestation du respect des conditions selon l’article 19, alinéa 1 OMO-DDPS -&gt; (5 points)</t>
  </si>
  <si>
    <t>- Certificat ne respectant pas les conditions de la norme ISO -&gt; (3 points)</t>
  </si>
  <si>
    <t>- Aucune information ni attestation -&gt; (0 point)</t>
  </si>
  <si>
    <t xml:space="preserve">Modes de suppléance de la géomètre conservatrice ou du géomètre conservateur, par ex. lors de vacances (selon art. 5 OCMO)
</t>
  </si>
  <si>
    <t>- Suppléante ou suppléant au sein de l’entreprise -&gt; (5 points)</t>
  </si>
  <si>
    <t>- Suppléante ou suppléant au sein d’une autre entreprise -&gt; (3 points)</t>
  </si>
  <si>
    <t xml:space="preserve">Perfectionnement dans le domaine de la MO pour les membres du personnel
</t>
  </si>
  <si>
    <t>- Stratégie contenant des prescriptions claires dans les domaines de la technique (outils, logiciels) et de la géomatique
   Programme de perfectionnement -&gt; (3 points)</t>
  </si>
  <si>
    <t>- Stratégie contenant des prescriptions claires dans les domaines de la technique (outils, logiciels) et de la géomatique
   Attestation de perfectionnement (nombre d’heures et contenu) de tous les membres du personnel -&gt; (2 points)</t>
  </si>
  <si>
    <t>Expérience dans la mise à jour de la mensuration officielle</t>
  </si>
  <si>
    <t>Expérience du bureau dans des communes similaires</t>
  </si>
  <si>
    <t>- Géomètre conservatrice ou géomètre conservateur (0 à 5 ans) -&gt; (1.5 point)</t>
  </si>
  <si>
    <t>- Employée ou employé (interlocutrice ou interlocuteur) (0 à 5 ans) -&gt; (1 point)</t>
  </si>
  <si>
    <t>- Employée ou employé (interlocutrice ou interlocuteur) (6 ans et plus) -&gt; (2 points)</t>
  </si>
  <si>
    <t>- Géomètre conservatrice ou géomètre conservateur (6 ans et plus) -&gt; (3 points)</t>
  </si>
  <si>
    <t>Expérience de la géomètre conservatrice ou du géomètre conservateur en matière de conduite</t>
  </si>
  <si>
    <t>Nombre d’années dans une fonction de conduite (direction de projet, direction d’une section ou direction d’entreprise)</t>
  </si>
  <si>
    <t>- Plus de10 ans -&gt; (5 points)</t>
  </si>
  <si>
    <t>- 6 - 10 ans -&gt; (4 points)</t>
  </si>
  <si>
    <t>- 3 - 5 ans -&gt; (3 points)</t>
  </si>
  <si>
    <t>- 1 - 2 ans -&gt; (2 points)</t>
  </si>
  <si>
    <t>- &lt; 1 an -&gt; (1 point)</t>
  </si>
  <si>
    <t>Sous l’angle social, places d’apprentissage</t>
  </si>
  <si>
    <t>Assurance-qualité dans la mensuration officielle (MO)</t>
  </si>
  <si>
    <t>- Nombre d’équivalents plein temps (y c. apprenties et apprentis) dans la mensuration officielle</t>
  </si>
  <si>
    <t>- Dont places d’apprentissage pour «géomaticienne CFC/géomaticien CFC» (domaine spécifique «mensuration»)</t>
  </si>
  <si>
    <t>Sous l’angle écologique</t>
  </si>
  <si>
    <t>- Un rapport sur le développement durable a-t-il été établi?
   Oui         (3 points)
   Non        (0 point)</t>
  </si>
  <si>
    <t>- Type de courant utilisé
   Courant écologique/solaire                  (2 points)
   Énergie renouvelable/hydraulique        (1.5 point)
   Énergie nucléaire/renouvelable            (1.0 point)</t>
  </si>
  <si>
    <t>- Conseil à la clientèle: offres en ligne (p. ex. convenir d’un entretien, saisir un mandat, etc.)
   Oui       (1 point)
   Non      (0 point)</t>
  </si>
  <si>
    <t>Rang</t>
  </si>
  <si>
    <t>Total points pondérés</t>
  </si>
  <si>
    <t>- Portail Web SIG sur des thèmes connexes à la MO (p. ex. prestations supplémentaires: accès protégé aux informations de réseaux comme ceux des eaux ou des eaux usées)
   Web SIG MO avec prestations supplémentaires     (2 points)
   Seulement Web SIG MO                                      (1 point)
   Non                                                                    (0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</si>
</sst>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t;0]&quot;SFr. &quot;#,##0.00;[&lt;0]&quot;SFr. -&quot;#,##0.00;&quot;SFr. -&quot;#"/>
    <numFmt numFmtId="165" formatCode="0.0"/>
    <numFmt numFmtId="166" formatCode="0.000"/>
    <numFmt numFmtId="167" formatCode="0.00000"/>
  </numFmts>
  <fonts count="24">
    <font>
      <sz val="10"/>
      <name val="Arial"/>
    </font>
    <font>
      <sz val="11"/>
      <color indexed="8"/>
      <name val="Arial"/>
      <family val="2"/>
    </font>
    <font>
      <b/>
      <sz val="13"/>
      <color indexed="8"/>
      <name val="Arial"/>
      <family val="2"/>
    </font>
    <font>
      <sz val="10"/>
      <color indexed="8"/>
      <name val="Arial"/>
      <family val="2"/>
    </font>
    <font>
      <b/>
      <sz val="11"/>
      <color indexed="8"/>
      <name val="Arial"/>
      <family val="2"/>
    </font>
    <font>
      <sz val="10"/>
      <color indexed="8"/>
      <name val="Albany"/>
      <family val="2"/>
    </font>
    <font>
      <b/>
      <sz val="10"/>
      <color indexed="8"/>
      <name val="Arial"/>
      <family val="2"/>
    </font>
    <font>
      <u/>
      <sz val="9"/>
      <color indexed="8"/>
      <name val="Arial"/>
      <family val="2"/>
    </font>
    <font>
      <sz val="9"/>
      <color indexed="8"/>
      <name val="Arial"/>
      <family val="2"/>
    </font>
    <font>
      <sz val="9"/>
      <color indexed="8"/>
      <name val="Arial"/>
      <family val="2"/>
    </font>
    <font>
      <i/>
      <sz val="10"/>
      <color indexed="8"/>
      <name val="Arial"/>
      <family val="2"/>
    </font>
    <font>
      <sz val="10"/>
      <color indexed="8"/>
      <name val="Arial"/>
      <family val="2"/>
    </font>
    <font>
      <i/>
      <sz val="11"/>
      <color indexed="8"/>
      <name val="Arial"/>
      <family val="2"/>
    </font>
    <font>
      <i/>
      <sz val="10"/>
      <name val="Arial"/>
      <family val="2"/>
    </font>
    <font>
      <b/>
      <sz val="10"/>
      <name val="Arial"/>
      <family val="2"/>
    </font>
    <font>
      <sz val="9"/>
      <name val="Arial"/>
      <family val="2"/>
    </font>
    <font>
      <b/>
      <sz val="9"/>
      <color indexed="8"/>
      <name val="Arial"/>
      <family val="2"/>
    </font>
    <font>
      <sz val="9"/>
      <color indexed="8"/>
      <name val="Albany"/>
      <family val="2"/>
    </font>
    <font>
      <sz val="11"/>
      <name val="Arial"/>
      <family val="2"/>
    </font>
    <font>
      <i/>
      <sz val="9"/>
      <color indexed="8"/>
      <name val="Arial"/>
      <family val="2"/>
    </font>
    <font>
      <sz val="10"/>
      <name val="Arial"/>
      <family val="2"/>
    </font>
    <font>
      <i/>
      <sz val="7"/>
      <color indexed="8"/>
      <name val="Arial"/>
      <family val="2"/>
    </font>
    <font>
      <sz val="8"/>
      <color indexed="8"/>
      <name val="Arial"/>
      <family val="2"/>
    </font>
    <font>
      <i/>
      <sz val="8"/>
      <color indexed="8"/>
      <name val="Arial"/>
      <family val="2"/>
    </font>
  </fonts>
  <fills count="6">
    <fill>
      <patternFill patternType="none"/>
    </fill>
    <fill>
      <patternFill patternType="gray125"/>
    </fill>
    <fill>
      <patternFill patternType="solid">
        <fgColor indexed="43"/>
        <bgColor indexed="10"/>
      </patternFill>
    </fill>
    <fill>
      <patternFill patternType="solid">
        <fgColor theme="0" tint="-4.9989318521683403E-2"/>
        <bgColor indexed="64"/>
      </patternFill>
    </fill>
    <fill>
      <patternFill patternType="solid">
        <fgColor rgb="FFFFFF99"/>
        <bgColor indexed="64"/>
      </patternFill>
    </fill>
    <fill>
      <patternFill patternType="solid">
        <fgColor theme="7" tint="0.79998168889431442"/>
        <bgColor indexed="64"/>
      </patternFill>
    </fill>
  </fills>
  <borders count="57">
    <border>
      <left/>
      <right/>
      <top/>
      <bottom/>
      <diagonal/>
    </border>
    <border>
      <left/>
      <right/>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medium">
        <color indexed="8"/>
      </top>
      <bottom style="thin">
        <color indexed="8"/>
      </bottom>
      <diagonal/>
    </border>
    <border>
      <left/>
      <right/>
      <top style="thin">
        <color indexed="64"/>
      </top>
      <bottom/>
      <diagonal/>
    </border>
    <border>
      <left/>
      <right/>
      <top style="medium">
        <color indexed="64"/>
      </top>
      <bottom/>
      <diagonal/>
    </border>
    <border>
      <left/>
      <right/>
      <top/>
      <bottom style="thin">
        <color indexed="64"/>
      </bottom>
      <diagonal/>
    </border>
    <border>
      <left/>
      <right/>
      <top style="thin">
        <color auto="1"/>
      </top>
      <bottom/>
      <diagonal/>
    </border>
    <border>
      <left/>
      <right/>
      <top/>
      <bottom style="thin">
        <color auto="1"/>
      </bottom>
      <diagonal/>
    </border>
    <border>
      <left/>
      <right/>
      <top style="hair">
        <color auto="1"/>
      </top>
      <bottom/>
      <diagonal/>
    </border>
    <border>
      <left style="thin">
        <color auto="1"/>
      </left>
      <right style="thin">
        <color auto="1"/>
      </right>
      <top style="thin">
        <color auto="1"/>
      </top>
      <bottom style="thin">
        <color auto="1"/>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64"/>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thin">
        <color auto="1"/>
      </bottom>
      <diagonal/>
    </border>
    <border>
      <left/>
      <right/>
      <top style="thin">
        <color indexed="64"/>
      </top>
      <bottom style="hair">
        <color auto="1"/>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style="thin">
        <color indexed="64"/>
      </right>
      <top style="thin">
        <color auto="1"/>
      </top>
      <bottom/>
      <diagonal/>
    </border>
    <border>
      <left style="thin">
        <color indexed="64"/>
      </left>
      <right style="thin">
        <color indexed="64"/>
      </right>
      <top style="thin">
        <color indexed="64"/>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top style="thin">
        <color indexed="64"/>
      </top>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indexed="8"/>
      </left>
      <right style="thin">
        <color indexed="64"/>
      </right>
      <top style="medium">
        <color indexed="8"/>
      </top>
      <bottom style="thin">
        <color indexed="8"/>
      </bottom>
      <diagonal/>
    </border>
    <border>
      <left style="medium">
        <color indexed="8"/>
      </left>
      <right style="thin">
        <color indexed="64"/>
      </right>
      <top/>
      <bottom style="thin">
        <color indexed="8"/>
      </bottom>
      <diagonal/>
    </border>
    <border>
      <left style="medium">
        <color indexed="8"/>
      </left>
      <right style="thin">
        <color indexed="64"/>
      </right>
      <top/>
      <bottom style="medium">
        <color indexed="64"/>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64"/>
      </bottom>
      <diagonal/>
    </border>
    <border>
      <left style="medium">
        <color indexed="8"/>
      </left>
      <right style="thin">
        <color indexed="64"/>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43">
    <xf numFmtId="0" fontId="0" fillId="0" borderId="0" xfId="0"/>
    <xf numFmtId="0" fontId="0" fillId="0" borderId="0" xfId="0" quotePrefix="1" applyAlignment="1" applyProtection="1">
      <alignment vertical="center" wrapText="1"/>
      <protection locked="0"/>
    </xf>
    <xf numFmtId="0" fontId="11" fillId="0" borderId="0" xfId="0" quotePrefix="1" applyFont="1" applyBorder="1" applyAlignment="1" applyProtection="1">
      <alignment vertical="center" wrapText="1"/>
      <protection locked="0"/>
    </xf>
    <xf numFmtId="0" fontId="6" fillId="0" borderId="12" xfId="0" applyFont="1" applyBorder="1" applyAlignment="1" applyProtection="1">
      <alignment vertical="center"/>
      <protection locked="0"/>
    </xf>
    <xf numFmtId="0" fontId="10" fillId="0" borderId="14" xfId="0" quotePrefix="1" applyFont="1" applyBorder="1" applyAlignment="1" applyProtection="1">
      <alignment vertical="top" wrapText="1"/>
      <protection locked="0"/>
    </xf>
    <xf numFmtId="0" fontId="13" fillId="0" borderId="14" xfId="0" quotePrefix="1" applyFont="1" applyBorder="1" applyAlignment="1" applyProtection="1">
      <alignment vertical="top" wrapText="1"/>
      <protection locked="0"/>
    </xf>
    <xf numFmtId="0" fontId="20" fillId="0" borderId="0" xfId="0" quotePrefix="1" applyFont="1" applyAlignment="1" applyProtection="1">
      <alignment vertical="center" wrapText="1"/>
      <protection locked="0"/>
    </xf>
    <xf numFmtId="0" fontId="11" fillId="0" borderId="35" xfId="0" quotePrefix="1" applyFont="1" applyBorder="1" applyAlignment="1" applyProtection="1">
      <alignment vertical="center" wrapText="1"/>
      <protection locked="0"/>
    </xf>
    <xf numFmtId="0" fontId="0" fillId="0" borderId="35" xfId="0" quotePrefix="1" applyBorder="1" applyAlignment="1" applyProtection="1">
      <alignment vertical="center" wrapText="1"/>
      <protection locked="0"/>
    </xf>
    <xf numFmtId="0" fontId="1" fillId="0" borderId="0" xfId="0" applyFont="1" applyProtection="1">
      <protection locked="0"/>
    </xf>
    <xf numFmtId="0" fontId="0" fillId="0" borderId="0" xfId="0" applyProtection="1">
      <protection locked="0"/>
    </xf>
    <xf numFmtId="0" fontId="18" fillId="4" borderId="0" xfId="0" applyFont="1" applyFill="1" applyProtection="1">
      <protection locked="0"/>
    </xf>
    <xf numFmtId="0" fontId="2" fillId="0" borderId="1" xfId="0" applyFont="1" applyBorder="1" applyAlignment="1" applyProtection="1">
      <alignment vertical="top"/>
      <protection locked="0"/>
    </xf>
    <xf numFmtId="0" fontId="3" fillId="0" borderId="1" xfId="0" applyFont="1" applyBorder="1" applyProtection="1">
      <protection locked="0"/>
    </xf>
    <xf numFmtId="0" fontId="3" fillId="0" borderId="0" xfId="0" applyFont="1" applyProtection="1">
      <protection locked="0"/>
    </xf>
    <xf numFmtId="0" fontId="4" fillId="0" borderId="0" xfId="0" applyFont="1" applyProtection="1">
      <protection locked="0"/>
    </xf>
    <xf numFmtId="1" fontId="3" fillId="2" borderId="0" xfId="0" applyNumberFormat="1" applyFont="1" applyFill="1" applyBorder="1" applyAlignment="1" applyProtection="1">
      <alignment horizontal="left"/>
      <protection locked="0"/>
    </xf>
    <xf numFmtId="164" fontId="3" fillId="0" borderId="0" xfId="0" applyNumberFormat="1" applyFont="1" applyProtection="1">
      <protection locked="0"/>
    </xf>
    <xf numFmtId="1" fontId="11" fillId="2" borderId="0" xfId="0" applyNumberFormat="1" applyFont="1" applyFill="1" applyBorder="1" applyAlignment="1" applyProtection="1">
      <alignment horizontal="left"/>
      <protection locked="0"/>
    </xf>
    <xf numFmtId="0" fontId="3" fillId="0" borderId="0" xfId="0" applyFont="1" applyBorder="1" applyProtection="1">
      <protection locked="0"/>
    </xf>
    <xf numFmtId="9" fontId="3" fillId="4" borderId="0" xfId="0" applyNumberFormat="1" applyFont="1" applyFill="1" applyProtection="1">
      <protection locked="0"/>
    </xf>
    <xf numFmtId="0" fontId="3" fillId="0" borderId="0" xfId="0" applyFont="1" applyAlignment="1" applyProtection="1">
      <alignment horizontal="center" wrapText="1"/>
      <protection locked="0"/>
    </xf>
    <xf numFmtId="4" fontId="3" fillId="2" borderId="0" xfId="0" applyNumberFormat="1" applyFont="1" applyFill="1" applyAlignment="1" applyProtection="1">
      <alignment horizontal="center"/>
      <protection locked="0"/>
    </xf>
    <xf numFmtId="2" fontId="3" fillId="0" borderId="0" xfId="0" applyNumberFormat="1" applyFont="1" applyAlignment="1" applyProtection="1">
      <alignment horizontal="center"/>
      <protection locked="0"/>
    </xf>
    <xf numFmtId="2" fontId="3" fillId="0" borderId="0" xfId="0" applyNumberFormat="1" applyFont="1" applyFill="1" applyAlignment="1" applyProtection="1">
      <alignment horizontal="center"/>
      <protection locked="0"/>
    </xf>
    <xf numFmtId="0" fontId="3" fillId="0" borderId="9" xfId="0" applyFont="1" applyBorder="1" applyProtection="1">
      <protection locked="0"/>
    </xf>
    <xf numFmtId="164" fontId="3" fillId="0" borderId="9" xfId="0" applyNumberFormat="1" applyFont="1" applyBorder="1" applyProtection="1">
      <protection locked="0"/>
    </xf>
    <xf numFmtId="165" fontId="3" fillId="0" borderId="9" xfId="0" applyNumberFormat="1" applyFont="1" applyBorder="1" applyAlignment="1" applyProtection="1">
      <alignment horizontal="center"/>
      <protection locked="0"/>
    </xf>
    <xf numFmtId="0" fontId="22" fillId="0" borderId="9" xfId="0" applyFont="1" applyBorder="1" applyAlignment="1" applyProtection="1">
      <alignment horizontal="center" vertical="center" wrapText="1"/>
      <protection locked="0"/>
    </xf>
    <xf numFmtId="164" fontId="3" fillId="0" borderId="0" xfId="0" applyNumberFormat="1" applyFont="1" applyBorder="1" applyProtection="1">
      <protection locked="0"/>
    </xf>
    <xf numFmtId="0" fontId="11" fillId="0" borderId="0" xfId="0" applyFont="1" applyBorder="1" applyAlignment="1" applyProtection="1">
      <alignment horizontal="center"/>
      <protection locked="0"/>
    </xf>
    <xf numFmtId="165" fontId="3" fillId="0" borderId="0" xfId="0" applyNumberFormat="1" applyFont="1" applyBorder="1" applyAlignment="1" applyProtection="1">
      <alignment horizontal="center"/>
      <protection locked="0"/>
    </xf>
    <xf numFmtId="164" fontId="3" fillId="0" borderId="32" xfId="0" applyNumberFormat="1" applyFont="1" applyBorder="1" applyProtection="1">
      <protection locked="0"/>
    </xf>
    <xf numFmtId="0" fontId="6" fillId="4" borderId="32" xfId="0" applyFont="1" applyFill="1" applyBorder="1" applyAlignment="1" applyProtection="1">
      <alignment horizontal="center"/>
      <protection locked="0"/>
    </xf>
    <xf numFmtId="0" fontId="11" fillId="0" borderId="0" xfId="0" applyFont="1" applyBorder="1" applyProtection="1">
      <protection locked="0"/>
    </xf>
    <xf numFmtId="0" fontId="19" fillId="4" borderId="0" xfId="0" applyFont="1" applyFill="1" applyBorder="1" applyAlignment="1" applyProtection="1">
      <alignment horizontal="center"/>
      <protection locked="0"/>
    </xf>
    <xf numFmtId="164" fontId="19" fillId="0" borderId="0" xfId="0" applyNumberFormat="1" applyFont="1" applyBorder="1" applyAlignment="1" applyProtection="1">
      <alignment horizontal="right"/>
      <protection locked="0"/>
    </xf>
    <xf numFmtId="0" fontId="19" fillId="0" borderId="34" xfId="0" applyFont="1" applyFill="1" applyBorder="1" applyAlignment="1" applyProtection="1">
      <alignment horizontal="center"/>
      <protection locked="0"/>
    </xf>
    <xf numFmtId="0" fontId="19" fillId="0" borderId="0" xfId="0" applyFont="1" applyBorder="1" applyAlignment="1" applyProtection="1">
      <alignment horizontal="right"/>
      <protection locked="0"/>
    </xf>
    <xf numFmtId="0" fontId="19" fillId="0" borderId="14" xfId="0" applyFont="1" applyFill="1" applyBorder="1" applyAlignment="1" applyProtection="1">
      <alignment horizontal="center"/>
      <protection locked="0"/>
    </xf>
    <xf numFmtId="0" fontId="4" fillId="0" borderId="0" xfId="0" applyFont="1" applyBorder="1" applyProtection="1">
      <protection locked="0"/>
    </xf>
    <xf numFmtId="0" fontId="3" fillId="0" borderId="10" xfId="0" applyFont="1" applyBorder="1" applyProtection="1">
      <protection locked="0"/>
    </xf>
    <xf numFmtId="165" fontId="3" fillId="0" borderId="10" xfId="0" applyNumberFormat="1" applyFont="1" applyBorder="1" applyAlignment="1" applyProtection="1">
      <alignment horizontal="center"/>
      <protection locked="0"/>
    </xf>
    <xf numFmtId="165" fontId="5" fillId="0" borderId="10" xfId="0" applyNumberFormat="1" applyFont="1" applyBorder="1" applyAlignment="1" applyProtection="1">
      <alignment horizontal="center"/>
      <protection locked="0"/>
    </xf>
    <xf numFmtId="0" fontId="7" fillId="0" borderId="0" xfId="0" applyFont="1" applyAlignment="1" applyProtection="1">
      <alignment horizontal="left"/>
      <protection locked="0"/>
    </xf>
    <xf numFmtId="0" fontId="8" fillId="0" borderId="0" xfId="0" applyFont="1" applyProtection="1">
      <protection locked="0"/>
    </xf>
    <xf numFmtId="0" fontId="7" fillId="0" borderId="0" xfId="0" applyFont="1" applyProtection="1">
      <protection locked="0"/>
    </xf>
    <xf numFmtId="0" fontId="8" fillId="0" borderId="0" xfId="0" applyFont="1" applyFill="1" applyAlignment="1" applyProtection="1">
      <alignment horizontal="left"/>
      <protection locked="0"/>
    </xf>
    <xf numFmtId="0" fontId="8" fillId="0" borderId="1" xfId="0" applyFont="1" applyBorder="1" applyProtection="1">
      <protection locked="0"/>
    </xf>
    <xf numFmtId="2" fontId="3" fillId="0" borderId="0" xfId="0" applyNumberFormat="1" applyFont="1" applyAlignment="1" applyProtection="1">
      <alignment horizontal="center"/>
    </xf>
    <xf numFmtId="4" fontId="3" fillId="0" borderId="0" xfId="0" applyNumberFormat="1" applyFont="1" applyProtection="1"/>
    <xf numFmtId="0" fontId="3" fillId="0" borderId="0" xfId="0" applyFont="1" applyBorder="1" applyProtection="1"/>
    <xf numFmtId="9" fontId="3" fillId="0" borderId="0" xfId="0" applyNumberFormat="1" applyFont="1" applyBorder="1" applyAlignment="1" applyProtection="1">
      <alignment horizontal="center" vertical="center"/>
    </xf>
    <xf numFmtId="165" fontId="8" fillId="0" borderId="0" xfId="0" applyNumberFormat="1" applyFont="1" applyFill="1" applyBorder="1" applyAlignment="1" applyProtection="1">
      <alignment horizontal="right"/>
    </xf>
    <xf numFmtId="1" fontId="8" fillId="0" borderId="0" xfId="0" applyNumberFormat="1" applyFont="1" applyFill="1" applyBorder="1" applyAlignment="1" applyProtection="1">
      <alignment horizontal="center"/>
    </xf>
    <xf numFmtId="9" fontId="21" fillId="0" borderId="0" xfId="0" applyNumberFormat="1" applyFont="1" applyFill="1" applyBorder="1" applyAlignment="1" applyProtection="1">
      <alignment horizontal="left" vertical="center"/>
    </xf>
    <xf numFmtId="0" fontId="3" fillId="0" borderId="0" xfId="0" applyFont="1" applyFill="1" applyBorder="1" applyProtection="1"/>
    <xf numFmtId="9" fontId="21" fillId="0" borderId="0" xfId="0" applyNumberFormat="1" applyFont="1" applyBorder="1" applyAlignment="1" applyProtection="1">
      <alignment horizontal="left" vertical="center"/>
    </xf>
    <xf numFmtId="1" fontId="3" fillId="0" borderId="0" xfId="0" applyNumberFormat="1" applyFont="1" applyFill="1" applyBorder="1" applyAlignment="1" applyProtection="1">
      <alignment horizontal="center"/>
    </xf>
    <xf numFmtId="165" fontId="3" fillId="0" borderId="0" xfId="0" applyNumberFormat="1" applyFont="1" applyBorder="1" applyAlignment="1" applyProtection="1">
      <alignment horizontal="center"/>
    </xf>
    <xf numFmtId="9" fontId="3" fillId="0" borderId="0" xfId="0" applyNumberFormat="1" applyFont="1" applyBorder="1" applyProtection="1"/>
    <xf numFmtId="0" fontId="8" fillId="0" borderId="17" xfId="0" applyFont="1" applyBorder="1" applyAlignment="1" applyProtection="1">
      <alignment vertical="center"/>
    </xf>
    <xf numFmtId="0" fontId="8" fillId="0" borderId="2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24" xfId="0" applyFont="1" applyBorder="1" applyProtection="1"/>
    <xf numFmtId="165" fontId="8" fillId="0" borderId="23" xfId="0" applyNumberFormat="1" applyFont="1" applyBorder="1" applyAlignment="1" applyProtection="1">
      <alignment horizontal="center"/>
    </xf>
    <xf numFmtId="165" fontId="8" fillId="0" borderId="21" xfId="0" applyNumberFormat="1" applyFont="1" applyBorder="1" applyAlignment="1" applyProtection="1">
      <alignment horizontal="center"/>
    </xf>
    <xf numFmtId="165" fontId="8" fillId="0" borderId="28" xfId="0" applyNumberFormat="1" applyFont="1" applyBorder="1" applyAlignment="1" applyProtection="1">
      <alignment horizontal="center"/>
    </xf>
    <xf numFmtId="0" fontId="1" fillId="0" borderId="0" xfId="0" applyFont="1" applyAlignment="1" applyProtection="1">
      <alignment vertical="center"/>
      <protection locked="0"/>
    </xf>
    <xf numFmtId="0" fontId="1" fillId="0" borderId="0" xfId="0" applyFont="1" applyAlignment="1" applyProtection="1">
      <alignment horizontal="righ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fill" vertical="center"/>
      <protection locked="0"/>
    </xf>
    <xf numFmtId="1" fontId="4"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2" fillId="3" borderId="5" xfId="0" applyFont="1" applyFill="1" applyBorder="1" applyAlignment="1" applyProtection="1">
      <alignment vertical="center"/>
      <protection locked="0"/>
    </xf>
    <xf numFmtId="0" fontId="5" fillId="3" borderId="7" xfId="0" applyFont="1" applyFill="1" applyBorder="1" applyAlignment="1" applyProtection="1">
      <alignment horizontal="right" vertical="center"/>
      <protection locked="0"/>
    </xf>
    <xf numFmtId="0" fontId="6"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165" fontId="3" fillId="4" borderId="15" xfId="0" applyNumberFormat="1" applyFont="1" applyFill="1" applyBorder="1" applyAlignment="1" applyProtection="1">
      <alignment horizontal="center" vertical="center"/>
      <protection locked="0"/>
    </xf>
    <xf numFmtId="165" fontId="3" fillId="0" borderId="0" xfId="0" applyNumberFormat="1" applyFont="1" applyAlignment="1" applyProtection="1">
      <alignment horizontal="center" vertical="center"/>
      <protection locked="0"/>
    </xf>
    <xf numFmtId="165" fontId="3" fillId="0" borderId="14" xfId="0" applyNumberFormat="1"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12" xfId="0" applyFont="1" applyBorder="1" applyAlignment="1" applyProtection="1">
      <alignment vertical="center"/>
      <protection locked="0"/>
    </xf>
    <xf numFmtId="0" fontId="11" fillId="0" borderId="0" xfId="0" quotePrefix="1" applyFont="1" applyBorder="1" applyAlignment="1" applyProtection="1">
      <alignment horizontal="left" vertical="center" wrapText="1"/>
      <protection locked="0"/>
    </xf>
    <xf numFmtId="0" fontId="11" fillId="0" borderId="35" xfId="0" quotePrefix="1" applyFont="1" applyBorder="1" applyAlignment="1" applyProtection="1">
      <alignment horizontal="left" vertical="center" wrapText="1"/>
      <protection locked="0"/>
    </xf>
    <xf numFmtId="0" fontId="10" fillId="0" borderId="14" xfId="0" quotePrefix="1" applyFont="1" applyBorder="1" applyAlignment="1" applyProtection="1">
      <alignment horizontal="left" vertical="top" wrapText="1"/>
      <protection locked="0"/>
    </xf>
    <xf numFmtId="0" fontId="3" fillId="0" borderId="14" xfId="0"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0" fontId="10" fillId="0" borderId="1"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3" fillId="0" borderId="13" xfId="0" applyFont="1" applyBorder="1" applyAlignment="1" applyProtection="1">
      <alignment horizontal="center" vertical="center"/>
      <protection locked="0"/>
    </xf>
    <xf numFmtId="0" fontId="6" fillId="0" borderId="0" xfId="0" quotePrefix="1" applyFont="1" applyBorder="1" applyAlignment="1" applyProtection="1">
      <alignment horizontal="left" vertical="center"/>
      <protection locked="0"/>
    </xf>
    <xf numFmtId="0" fontId="3" fillId="0" borderId="0" xfId="0" quotePrefix="1" applyFont="1" applyBorder="1" applyAlignment="1" applyProtection="1">
      <alignment horizontal="left" vertical="center" wrapText="1"/>
      <protection locked="0"/>
    </xf>
    <xf numFmtId="165" fontId="3" fillId="0" borderId="0" xfId="0" applyNumberFormat="1" applyFont="1" applyBorder="1" applyAlignment="1" applyProtection="1">
      <alignment horizontal="center" vertical="center"/>
      <protection locked="0"/>
    </xf>
    <xf numFmtId="0" fontId="6" fillId="0" borderId="11" xfId="0" quotePrefix="1" applyFont="1" applyBorder="1" applyAlignment="1" applyProtection="1">
      <alignment horizontal="left" vertical="center"/>
      <protection locked="0"/>
    </xf>
    <xf numFmtId="0" fontId="11" fillId="0" borderId="11" xfId="0" quotePrefix="1" applyFont="1" applyBorder="1" applyAlignment="1" applyProtection="1">
      <alignment horizontal="left" vertical="center" wrapText="1"/>
      <protection locked="0"/>
    </xf>
    <xf numFmtId="0" fontId="11" fillId="0" borderId="30" xfId="0" quotePrefix="1" applyFont="1" applyBorder="1" applyAlignment="1" applyProtection="1">
      <alignment horizontal="left" vertical="center" wrapText="1"/>
      <protection locked="0"/>
    </xf>
    <xf numFmtId="0" fontId="10" fillId="0" borderId="14" xfId="0" quotePrefix="1" applyFont="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5" fillId="0" borderId="0" xfId="0" quotePrefix="1" applyFont="1" applyBorder="1" applyAlignment="1" applyProtection="1">
      <alignment horizontal="left" vertical="top" wrapText="1"/>
      <protection locked="0"/>
    </xf>
    <xf numFmtId="0" fontId="5" fillId="0" borderId="30" xfId="0" quotePrefix="1" applyFont="1" applyBorder="1" applyAlignment="1" applyProtection="1">
      <alignment horizontal="left" vertical="top" wrapText="1"/>
      <protection locked="0"/>
    </xf>
    <xf numFmtId="0" fontId="10" fillId="0" borderId="14" xfId="0" quotePrefix="1" applyFont="1" applyBorder="1" applyAlignment="1" applyProtection="1">
      <alignment vertical="center" wrapText="1"/>
      <protection locked="0"/>
    </xf>
    <xf numFmtId="0" fontId="10" fillId="0" borderId="11" xfId="0" quotePrefix="1" applyFont="1" applyBorder="1" applyAlignment="1" applyProtection="1">
      <alignment vertical="center" wrapText="1"/>
      <protection locked="0"/>
    </xf>
    <xf numFmtId="0" fontId="10" fillId="0" borderId="29" xfId="0" quotePrefix="1" applyFont="1" applyBorder="1" applyAlignment="1" applyProtection="1">
      <alignment vertical="center" wrapText="1"/>
      <protection locked="0"/>
    </xf>
    <xf numFmtId="0" fontId="6" fillId="0" borderId="0" xfId="0" applyFont="1" applyAlignment="1" applyProtection="1">
      <alignment horizontal="left" vertical="center"/>
      <protection locked="0"/>
    </xf>
    <xf numFmtId="0" fontId="10" fillId="0" borderId="0" xfId="0" quotePrefix="1" applyFont="1" applyAlignment="1" applyProtection="1">
      <alignment vertical="center" wrapText="1"/>
      <protection locked="0"/>
    </xf>
    <xf numFmtId="0" fontId="11" fillId="0" borderId="0" xfId="0" quotePrefix="1" applyFont="1" applyAlignment="1" applyProtection="1">
      <alignment vertical="center" wrapText="1"/>
      <protection locked="0"/>
    </xf>
    <xf numFmtId="165" fontId="3" fillId="0" borderId="0" xfId="0" applyNumberFormat="1" applyFont="1" applyFill="1" applyBorder="1" applyAlignment="1" applyProtection="1">
      <alignment horizontal="center" vertical="center"/>
      <protection locked="0"/>
    </xf>
    <xf numFmtId="0" fontId="5" fillId="0" borderId="0" xfId="0" quotePrefix="1" applyFont="1" applyBorder="1" applyAlignment="1" applyProtection="1">
      <alignment horizontal="left" vertical="center"/>
      <protection locked="0"/>
    </xf>
    <xf numFmtId="0" fontId="5" fillId="0" borderId="0" xfId="0" applyFont="1" applyBorder="1" applyAlignment="1" applyProtection="1">
      <alignment horizontal="right" vertical="center"/>
      <protection locked="0"/>
    </xf>
    <xf numFmtId="0" fontId="5" fillId="0" borderId="30" xfId="0" applyFont="1" applyBorder="1" applyAlignment="1" applyProtection="1">
      <alignment horizontal="right" vertical="center"/>
      <protection locked="0"/>
    </xf>
    <xf numFmtId="0" fontId="10" fillId="0" borderId="14" xfId="0" applyFont="1" applyBorder="1" applyAlignment="1" applyProtection="1">
      <alignment vertical="top" wrapText="1"/>
      <protection locked="0"/>
    </xf>
    <xf numFmtId="0" fontId="3" fillId="0" borderId="13" xfId="0" applyFont="1" applyBorder="1" applyAlignment="1" applyProtection="1">
      <alignment vertical="center"/>
      <protection locked="0"/>
    </xf>
    <xf numFmtId="0" fontId="14" fillId="0" borderId="0" xfId="0" applyFont="1" applyAlignment="1" applyProtection="1">
      <alignment horizontal="left" vertical="center"/>
      <protection locked="0"/>
    </xf>
    <xf numFmtId="0" fontId="0" fillId="0" borderId="14" xfId="0" applyBorder="1" applyAlignment="1" applyProtection="1">
      <alignment vertical="center"/>
      <protection locked="0"/>
    </xf>
    <xf numFmtId="0" fontId="0" fillId="0" borderId="13" xfId="0" applyBorder="1" applyAlignment="1" applyProtection="1">
      <alignment vertical="center"/>
      <protection locked="0"/>
    </xf>
    <xf numFmtId="0" fontId="10" fillId="0" borderId="29" xfId="0" applyFont="1" applyBorder="1" applyAlignment="1" applyProtection="1">
      <alignment horizontal="left" vertical="center" wrapText="1"/>
      <protection locked="0"/>
    </xf>
    <xf numFmtId="165" fontId="3" fillId="3" borderId="6"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protection locked="0"/>
    </xf>
    <xf numFmtId="0" fontId="10" fillId="0" borderId="39" xfId="0" quotePrefix="1" applyFont="1" applyBorder="1" applyAlignment="1" applyProtection="1">
      <alignment vertical="center" wrapText="1"/>
      <protection locked="0"/>
    </xf>
    <xf numFmtId="0" fontId="0" fillId="0" borderId="30" xfId="0" applyBorder="1" applyAlignment="1" applyProtection="1">
      <alignment vertical="center"/>
      <protection locked="0"/>
    </xf>
    <xf numFmtId="0" fontId="8" fillId="0" borderId="17" xfId="0" applyFont="1" applyBorder="1" applyAlignment="1" applyProtection="1">
      <alignment horizontal="center" vertical="center"/>
      <protection locked="0"/>
    </xf>
    <xf numFmtId="165" fontId="8" fillId="0" borderId="1" xfId="0" applyNumberFormat="1" applyFont="1" applyFill="1" applyBorder="1" applyAlignment="1" applyProtection="1">
      <alignment horizontal="center"/>
      <protection locked="0"/>
    </xf>
    <xf numFmtId="165" fontId="8" fillId="0" borderId="20" xfId="0" applyNumberFormat="1" applyFont="1" applyFill="1" applyBorder="1" applyAlignment="1" applyProtection="1">
      <alignment horizontal="center"/>
      <protection locked="0"/>
    </xf>
    <xf numFmtId="165" fontId="17" fillId="0" borderId="8" xfId="0" applyNumberFormat="1" applyFont="1" applyFill="1" applyBorder="1" applyAlignment="1" applyProtection="1">
      <alignment horizontal="center"/>
      <protection locked="0"/>
    </xf>
    <xf numFmtId="165" fontId="16" fillId="0" borderId="17" xfId="0" applyNumberFormat="1" applyFont="1" applyFill="1" applyBorder="1" applyAlignment="1" applyProtection="1">
      <alignment horizontal="center"/>
      <protection locked="0"/>
    </xf>
    <xf numFmtId="0" fontId="16" fillId="0" borderId="4" xfId="0" applyFont="1" applyBorder="1" applyAlignment="1" applyProtection="1">
      <alignment horizontal="center"/>
      <protection locked="0"/>
    </xf>
    <xf numFmtId="0" fontId="8" fillId="0" borderId="18" xfId="0" applyFont="1" applyBorder="1" applyAlignment="1" applyProtection="1">
      <alignment horizontal="center" vertical="center"/>
      <protection locked="0"/>
    </xf>
    <xf numFmtId="165" fontId="8" fillId="0" borderId="1" xfId="0" applyNumberFormat="1" applyFont="1" applyBorder="1" applyAlignment="1" applyProtection="1">
      <alignment horizontal="center"/>
      <protection locked="0"/>
    </xf>
    <xf numFmtId="165" fontId="8" fillId="0" borderId="25" xfId="0" applyNumberFormat="1" applyFont="1" applyBorder="1" applyAlignment="1" applyProtection="1">
      <alignment horizontal="center"/>
      <protection locked="0"/>
    </xf>
    <xf numFmtId="165" fontId="17" fillId="0" borderId="7" xfId="0" applyNumberFormat="1" applyFont="1" applyBorder="1" applyAlignment="1" applyProtection="1">
      <alignment horizontal="center"/>
      <protection locked="0"/>
    </xf>
    <xf numFmtId="0" fontId="8" fillId="0" borderId="19" xfId="0" applyFont="1" applyBorder="1" applyAlignment="1" applyProtection="1">
      <alignment horizontal="center" vertical="center"/>
      <protection locked="0"/>
    </xf>
    <xf numFmtId="165" fontId="8" fillId="0" borderId="26" xfId="0" applyNumberFormat="1" applyFont="1" applyBorder="1" applyAlignment="1" applyProtection="1">
      <alignment horizontal="center"/>
      <protection locked="0"/>
    </xf>
    <xf numFmtId="0" fontId="16" fillId="0" borderId="16" xfId="0" applyFont="1" applyBorder="1" applyAlignment="1" applyProtection="1">
      <alignment horizontal="center"/>
      <protection locked="0"/>
    </xf>
    <xf numFmtId="164" fontId="19" fillId="0" borderId="0" xfId="0" applyNumberFormat="1" applyFont="1" applyBorder="1" applyAlignment="1" applyProtection="1">
      <alignment horizontal="right"/>
      <protection locked="0"/>
    </xf>
    <xf numFmtId="0" fontId="11" fillId="0" borderId="37" xfId="0" quotePrefix="1" applyFont="1" applyBorder="1" applyAlignment="1" applyProtection="1">
      <alignment horizontal="center" vertical="center" wrapText="1"/>
    </xf>
    <xf numFmtId="2" fontId="19" fillId="0" borderId="0" xfId="0" applyNumberFormat="1" applyFont="1" applyFill="1" applyBorder="1" applyAlignment="1" applyProtection="1">
      <alignment horizontal="center"/>
    </xf>
    <xf numFmtId="165" fontId="19" fillId="0" borderId="0" xfId="0" applyNumberFormat="1" applyFont="1" applyFill="1" applyBorder="1" applyAlignment="1" applyProtection="1">
      <alignment horizontal="center"/>
    </xf>
    <xf numFmtId="166" fontId="19" fillId="0" borderId="0" xfId="0" applyNumberFormat="1" applyFont="1" applyFill="1" applyBorder="1" applyAlignment="1" applyProtection="1">
      <alignment horizontal="center"/>
    </xf>
    <xf numFmtId="0" fontId="11" fillId="0" borderId="43" xfId="0" quotePrefix="1" applyFont="1" applyBorder="1" applyAlignment="1" applyProtection="1">
      <alignment horizontal="center" vertical="center" wrapText="1"/>
    </xf>
    <xf numFmtId="0" fontId="10" fillId="0" borderId="39" xfId="0" applyFont="1" applyBorder="1" applyAlignment="1" applyProtection="1">
      <alignment horizontal="left" vertical="center" wrapText="1"/>
      <protection locked="0"/>
    </xf>
    <xf numFmtId="165" fontId="3" fillId="4" borderId="43" xfId="0" applyNumberFormat="1" applyFont="1" applyFill="1" applyBorder="1" applyAlignment="1" applyProtection="1">
      <alignment horizontal="center" vertical="center"/>
      <protection locked="0"/>
    </xf>
    <xf numFmtId="165" fontId="0" fillId="4" borderId="38" xfId="0" applyNumberFormat="1" applyFill="1" applyBorder="1" applyAlignment="1" applyProtection="1">
      <alignment horizontal="center" vertical="center"/>
      <protection locked="0"/>
    </xf>
    <xf numFmtId="0" fontId="10" fillId="0" borderId="0" xfId="0" quotePrefix="1" applyFont="1"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10" fillId="0" borderId="0" xfId="0" quotePrefix="1" applyFont="1" applyBorder="1" applyAlignment="1" applyProtection="1">
      <alignment horizontal="left" vertical="top" wrapText="1"/>
      <protection locked="0"/>
    </xf>
    <xf numFmtId="0" fontId="0" fillId="0" borderId="0" xfId="0" applyBorder="1" applyAlignment="1" applyProtection="1">
      <alignment vertical="center"/>
      <protection locked="0"/>
    </xf>
    <xf numFmtId="0" fontId="10" fillId="0" borderId="0" xfId="0" applyFont="1" applyBorder="1" applyAlignment="1" applyProtection="1">
      <alignment vertical="top" wrapText="1"/>
      <protection locked="0"/>
    </xf>
    <xf numFmtId="0" fontId="6" fillId="0" borderId="45" xfId="0" applyFont="1" applyBorder="1" applyAlignment="1" applyProtection="1">
      <alignment vertical="center"/>
      <protection locked="0"/>
    </xf>
    <xf numFmtId="0" fontId="10" fillId="0" borderId="45" xfId="0" applyFont="1" applyBorder="1" applyAlignment="1" applyProtection="1">
      <alignment vertical="top" wrapText="1"/>
      <protection locked="0"/>
    </xf>
    <xf numFmtId="0" fontId="10" fillId="0" borderId="45" xfId="0" quotePrefix="1" applyFont="1" applyBorder="1" applyAlignment="1" applyProtection="1">
      <alignment horizontal="left" vertical="center" wrapText="1"/>
      <protection locked="0"/>
    </xf>
    <xf numFmtId="0" fontId="10" fillId="0" borderId="39" xfId="0" applyFont="1" applyBorder="1" applyAlignment="1" applyProtection="1">
      <alignment vertical="top" wrapText="1"/>
      <protection locked="0"/>
    </xf>
    <xf numFmtId="0" fontId="3" fillId="0" borderId="39" xfId="0" applyFont="1" applyBorder="1" applyAlignment="1" applyProtection="1">
      <alignment horizontal="center" vertical="center"/>
      <protection locked="0"/>
    </xf>
    <xf numFmtId="165" fontId="0" fillId="4" borderId="46" xfId="0" applyNumberFormat="1" applyFill="1" applyBorder="1" applyAlignment="1" applyProtection="1">
      <alignment horizontal="center" vertical="center"/>
      <protection locked="0"/>
    </xf>
    <xf numFmtId="0" fontId="5" fillId="0" borderId="0" xfId="0" quotePrefix="1" applyFont="1" applyBorder="1" applyAlignment="1" applyProtection="1">
      <alignment horizontal="right" vertical="center"/>
      <protection locked="0"/>
    </xf>
    <xf numFmtId="0" fontId="5" fillId="0" borderId="36" xfId="0" quotePrefix="1" applyFont="1" applyBorder="1" applyAlignment="1" applyProtection="1">
      <alignment horizontal="right" vertical="center"/>
    </xf>
    <xf numFmtId="165" fontId="3" fillId="0" borderId="43" xfId="0" applyNumberFormat="1" applyFont="1" applyFill="1" applyBorder="1" applyAlignment="1" applyProtection="1">
      <alignment horizontal="center" vertical="center"/>
      <protection locked="0"/>
    </xf>
    <xf numFmtId="165" fontId="0" fillId="4" borderId="43" xfId="0" applyNumberFormat="1" applyFill="1" applyBorder="1" applyAlignment="1" applyProtection="1">
      <alignment horizontal="center" vertical="center"/>
      <protection locked="0"/>
    </xf>
    <xf numFmtId="0" fontId="5" fillId="0" borderId="43" xfId="0" quotePrefix="1" applyFont="1" applyBorder="1" applyAlignment="1" applyProtection="1">
      <alignment horizontal="right" vertical="center"/>
    </xf>
    <xf numFmtId="0" fontId="20" fillId="0" borderId="0" xfId="0" applyFont="1" applyAlignment="1" applyProtection="1">
      <alignment vertical="center"/>
      <protection locked="0"/>
    </xf>
    <xf numFmtId="167" fontId="3" fillId="0" borderId="0" xfId="0" applyNumberFormat="1" applyFont="1" applyAlignment="1" applyProtection="1">
      <alignment vertical="center"/>
      <protection locked="0"/>
    </xf>
    <xf numFmtId="167" fontId="20" fillId="0" borderId="0" xfId="0" applyNumberFormat="1" applyFont="1" applyAlignment="1" applyProtection="1">
      <alignment vertical="center"/>
      <protection locked="0"/>
    </xf>
    <xf numFmtId="165" fontId="8" fillId="0" borderId="0" xfId="0" applyNumberFormat="1" applyFont="1" applyBorder="1" applyAlignment="1" applyProtection="1">
      <alignment horizontal="center"/>
      <protection locked="0"/>
    </xf>
    <xf numFmtId="0" fontId="3" fillId="0" borderId="31" xfId="0" applyFont="1" applyBorder="1" applyProtection="1">
      <protection locked="0"/>
    </xf>
    <xf numFmtId="165" fontId="8" fillId="0" borderId="49" xfId="0" applyNumberFormat="1" applyFont="1" applyFill="1" applyBorder="1" applyAlignment="1" applyProtection="1">
      <alignment horizontal="center"/>
      <protection locked="0"/>
    </xf>
    <xf numFmtId="165" fontId="8" fillId="0" borderId="50" xfId="0" applyNumberFormat="1" applyFont="1" applyBorder="1" applyAlignment="1" applyProtection="1">
      <alignment horizontal="center"/>
      <protection locked="0"/>
    </xf>
    <xf numFmtId="165" fontId="8" fillId="0" borderId="51" xfId="0" applyNumberFormat="1" applyFont="1" applyBorder="1" applyAlignment="1" applyProtection="1">
      <alignment horizontal="center"/>
      <protection locked="0"/>
    </xf>
    <xf numFmtId="165" fontId="16" fillId="0" borderId="52" xfId="0" applyNumberFormat="1" applyFont="1" applyFill="1" applyBorder="1" applyAlignment="1" applyProtection="1">
      <alignment horizontal="center"/>
      <protection locked="0"/>
    </xf>
    <xf numFmtId="165" fontId="16" fillId="0" borderId="53" xfId="0" applyNumberFormat="1" applyFont="1" applyFill="1" applyBorder="1" applyAlignment="1" applyProtection="1">
      <alignment horizontal="center"/>
      <protection locked="0"/>
    </xf>
    <xf numFmtId="0" fontId="3" fillId="0" borderId="0" xfId="0" quotePrefix="1" applyFont="1" applyBorder="1" applyAlignment="1" applyProtection="1">
      <alignment vertical="center" wrapText="1"/>
      <protection locked="0"/>
    </xf>
    <xf numFmtId="0" fontId="3" fillId="0" borderId="29" xfId="0" applyFont="1" applyBorder="1" applyProtection="1">
      <protection locked="0"/>
    </xf>
    <xf numFmtId="164" fontId="19" fillId="0" borderId="0" xfId="0" applyNumberFormat="1" applyFont="1" applyBorder="1" applyAlignment="1" applyProtection="1">
      <alignment horizontal="right"/>
      <protection locked="0"/>
    </xf>
    <xf numFmtId="164" fontId="23" fillId="0" borderId="0" xfId="0" applyNumberFormat="1" applyFont="1" applyBorder="1" applyAlignment="1" applyProtection="1">
      <alignment horizontal="right"/>
      <protection locked="0"/>
    </xf>
    <xf numFmtId="0" fontId="11" fillId="0" borderId="0" xfId="0" applyFont="1" applyBorder="1" applyAlignment="1" applyProtection="1">
      <alignment horizontal="right"/>
      <protection locked="0"/>
    </xf>
    <xf numFmtId="2" fontId="6" fillId="5" borderId="33" xfId="0" applyNumberFormat="1" applyFont="1" applyFill="1" applyBorder="1" applyAlignment="1" applyProtection="1">
      <alignment horizontal="center"/>
    </xf>
    <xf numFmtId="1" fontId="6" fillId="5" borderId="0" xfId="0" applyNumberFormat="1" applyFont="1" applyFill="1" applyBorder="1" applyAlignment="1" applyProtection="1">
      <alignment horizontal="center"/>
    </xf>
    <xf numFmtId="0" fontId="8" fillId="0" borderId="52" xfId="0" applyFont="1" applyBorder="1" applyAlignment="1" applyProtection="1">
      <alignment horizontal="center" vertical="center"/>
      <protection locked="0"/>
    </xf>
    <xf numFmtId="165" fontId="8" fillId="0" borderId="54" xfId="0" applyNumberFormat="1" applyFont="1" applyBorder="1" applyAlignment="1" applyProtection="1">
      <alignment horizontal="center"/>
      <protection locked="0"/>
    </xf>
    <xf numFmtId="165" fontId="8" fillId="0" borderId="55" xfId="0" applyNumberFormat="1" applyFont="1" applyBorder="1" applyAlignment="1" applyProtection="1">
      <alignment horizontal="center"/>
      <protection locked="0"/>
    </xf>
    <xf numFmtId="165" fontId="8" fillId="0" borderId="56" xfId="0" applyNumberFormat="1" applyFont="1" applyBorder="1" applyAlignment="1" applyProtection="1">
      <alignment horizontal="center"/>
      <protection locked="0"/>
    </xf>
    <xf numFmtId="0" fontId="3" fillId="0" borderId="0" xfId="0" applyFont="1" applyBorder="1" applyAlignment="1" applyProtection="1">
      <alignment horizontal="right" vertical="center"/>
      <protection locked="0"/>
    </xf>
    <xf numFmtId="0" fontId="3" fillId="0" borderId="3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0" xfId="0" quotePrefix="1" applyFont="1" applyAlignment="1" applyProtection="1">
      <alignment vertical="center" wrapText="1"/>
      <protection locked="0"/>
    </xf>
    <xf numFmtId="0" fontId="5" fillId="0" borderId="0" xfId="0" quotePrefix="1" applyFont="1" applyBorder="1" applyAlignment="1" applyProtection="1">
      <alignment horizontal="left" vertical="center" wrapText="1"/>
      <protection locked="0"/>
    </xf>
    <xf numFmtId="0" fontId="13" fillId="0" borderId="14" xfId="0" quotePrefix="1" applyFont="1" applyBorder="1" applyAlignment="1" applyProtection="1">
      <alignment horizontal="left" vertical="center" wrapText="1"/>
      <protection locked="0"/>
    </xf>
    <xf numFmtId="0" fontId="8" fillId="0" borderId="0" xfId="0" applyFont="1" applyFill="1" applyAlignment="1" applyProtection="1">
      <alignment horizontal="left"/>
      <protection locked="0"/>
    </xf>
    <xf numFmtId="0" fontId="3" fillId="0" borderId="0" xfId="0" applyFont="1" applyAlignment="1" applyProtection="1">
      <alignment horizontal="right"/>
      <protection locked="0"/>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8" fillId="0" borderId="0" xfId="0" applyFont="1" applyFill="1" applyProtection="1">
      <protection locked="0"/>
    </xf>
    <xf numFmtId="0" fontId="9" fillId="0" borderId="0" xfId="0" applyFont="1" applyFill="1" applyProtection="1">
      <protection locked="0"/>
    </xf>
    <xf numFmtId="0" fontId="16" fillId="0" borderId="17"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49" fontId="8" fillId="0" borderId="0" xfId="0" applyNumberFormat="1" applyFont="1" applyAlignment="1" applyProtection="1">
      <alignment horizontal="left"/>
      <protection locked="0"/>
    </xf>
    <xf numFmtId="164" fontId="19" fillId="0" borderId="0" xfId="0" applyNumberFormat="1" applyFont="1" applyBorder="1" applyAlignment="1" applyProtection="1">
      <alignment horizontal="right"/>
      <protection locked="0"/>
    </xf>
    <xf numFmtId="0" fontId="19" fillId="0" borderId="0" xfId="0" applyFont="1" applyBorder="1" applyAlignment="1" applyProtection="1">
      <alignment horizontal="right"/>
      <protection locked="0"/>
    </xf>
    <xf numFmtId="0" fontId="11" fillId="0" borderId="37" xfId="0" quotePrefix="1" applyFont="1" applyBorder="1" applyAlignment="1" applyProtection="1">
      <alignment horizontal="center" vertical="center" wrapText="1"/>
    </xf>
    <xf numFmtId="0" fontId="11" fillId="0" borderId="36" xfId="0" quotePrefix="1" applyFont="1" applyBorder="1" applyAlignment="1" applyProtection="1">
      <alignment horizontal="center" vertical="center" wrapText="1"/>
    </xf>
    <xf numFmtId="0" fontId="11" fillId="0" borderId="37" xfId="0" quotePrefix="1" applyFont="1" applyBorder="1" applyAlignment="1" applyProtection="1">
      <alignment horizontal="center" vertical="center" wrapText="1"/>
      <protection locked="0"/>
    </xf>
    <xf numFmtId="0" fontId="11" fillId="0" borderId="36" xfId="0" quotePrefix="1" applyFont="1" applyBorder="1" applyAlignment="1" applyProtection="1">
      <alignment horizontal="center" vertical="center" wrapText="1"/>
      <protection locked="0"/>
    </xf>
    <xf numFmtId="166" fontId="11" fillId="0" borderId="37" xfId="0" quotePrefix="1" applyNumberFormat="1" applyFont="1" applyBorder="1" applyAlignment="1" applyProtection="1">
      <alignment horizontal="center" vertical="center" wrapText="1"/>
    </xf>
    <xf numFmtId="166" fontId="11" fillId="0" borderId="36" xfId="0" quotePrefix="1" applyNumberFormat="1" applyFont="1" applyBorder="1" applyAlignment="1" applyProtection="1">
      <alignment horizontal="center" vertical="center" wrapText="1"/>
    </xf>
    <xf numFmtId="2" fontId="5" fillId="0" borderId="37" xfId="0" quotePrefix="1" applyNumberFormat="1" applyFont="1" applyBorder="1" applyAlignment="1" applyProtection="1">
      <alignment horizontal="center" vertical="center"/>
    </xf>
    <xf numFmtId="0" fontId="5" fillId="0" borderId="36" xfId="0" quotePrefix="1" applyFont="1" applyBorder="1" applyAlignment="1" applyProtection="1">
      <alignment horizontal="center" vertical="center"/>
    </xf>
    <xf numFmtId="0" fontId="14" fillId="0" borderId="0" xfId="0" quotePrefix="1" applyFont="1" applyAlignment="1" applyProtection="1">
      <alignment horizontal="left" vertical="top" wrapText="1"/>
      <protection locked="0"/>
    </xf>
    <xf numFmtId="165" fontId="3" fillId="4" borderId="47" xfId="0" applyNumberFormat="1" applyFont="1" applyFill="1" applyBorder="1" applyAlignment="1" applyProtection="1">
      <alignment horizontal="center" vertical="center"/>
      <protection locked="0"/>
    </xf>
    <xf numFmtId="165" fontId="3" fillId="4" borderId="48" xfId="0" applyNumberFormat="1" applyFont="1" applyFill="1" applyBorder="1" applyAlignment="1" applyProtection="1">
      <alignment horizontal="center" vertical="center"/>
      <protection locked="0"/>
    </xf>
    <xf numFmtId="0" fontId="11" fillId="0" borderId="38" xfId="0" quotePrefix="1" applyFont="1" applyBorder="1" applyAlignment="1" applyProtection="1">
      <alignment horizontal="center" vertical="center" wrapText="1"/>
    </xf>
    <xf numFmtId="166" fontId="5" fillId="0" borderId="37" xfId="0" quotePrefix="1" applyNumberFormat="1" applyFont="1" applyBorder="1" applyAlignment="1" applyProtection="1">
      <alignment horizontal="center" vertical="center"/>
    </xf>
    <xf numFmtId="166" fontId="5" fillId="0" borderId="36" xfId="0" quotePrefix="1" applyNumberFormat="1" applyFont="1" applyBorder="1" applyAlignment="1" applyProtection="1">
      <alignment horizontal="center" vertical="center"/>
    </xf>
    <xf numFmtId="165" fontId="3" fillId="4" borderId="41" xfId="0" applyNumberFormat="1" applyFont="1" applyFill="1" applyBorder="1" applyAlignment="1" applyProtection="1">
      <alignment horizontal="center" vertical="center"/>
      <protection locked="0"/>
    </xf>
    <xf numFmtId="165" fontId="3" fillId="4" borderId="36" xfId="0" applyNumberFormat="1" applyFont="1" applyFill="1" applyBorder="1" applyAlignment="1" applyProtection="1">
      <alignment horizontal="center" vertical="center"/>
      <protection locked="0"/>
    </xf>
    <xf numFmtId="165" fontId="3" fillId="4" borderId="38" xfId="0" applyNumberFormat="1" applyFont="1" applyFill="1" applyBorder="1" applyAlignment="1" applyProtection="1">
      <alignment horizontal="center" vertical="center"/>
      <protection locked="0"/>
    </xf>
    <xf numFmtId="2" fontId="11" fillId="0" borderId="37" xfId="0" quotePrefix="1" applyNumberFormat="1" applyFont="1" applyBorder="1" applyAlignment="1" applyProtection="1">
      <alignment horizontal="center" vertical="center" wrapText="1"/>
    </xf>
    <xf numFmtId="0" fontId="5" fillId="0" borderId="47" xfId="0" quotePrefix="1" applyFont="1" applyBorder="1" applyAlignment="1" applyProtection="1">
      <alignment horizontal="center" vertical="center"/>
    </xf>
    <xf numFmtId="0" fontId="5" fillId="0" borderId="48" xfId="0" quotePrefix="1" applyFont="1" applyBorder="1" applyAlignment="1" applyProtection="1">
      <alignment horizontal="center" vertical="center"/>
    </xf>
    <xf numFmtId="165" fontId="3" fillId="4" borderId="40" xfId="0" applyNumberFormat="1" applyFont="1" applyFill="1" applyBorder="1" applyAlignment="1" applyProtection="1">
      <alignment horizontal="center" vertical="center"/>
      <protection locked="0"/>
    </xf>
    <xf numFmtId="165" fontId="0" fillId="4" borderId="42" xfId="0" applyNumberFormat="1" applyFill="1" applyBorder="1" applyAlignment="1" applyProtection="1">
      <alignment horizontal="center" vertical="center"/>
      <protection locked="0"/>
    </xf>
    <xf numFmtId="165" fontId="0" fillId="4" borderId="38" xfId="0" applyNumberFormat="1" applyFill="1" applyBorder="1" applyAlignment="1" applyProtection="1">
      <alignment horizontal="center" vertical="center"/>
      <protection locked="0"/>
    </xf>
    <xf numFmtId="2" fontId="5" fillId="0" borderId="44" xfId="0" quotePrefix="1" applyNumberFormat="1" applyFont="1" applyBorder="1" applyAlignment="1" applyProtection="1">
      <alignment horizontal="center" vertical="center"/>
    </xf>
    <xf numFmtId="0" fontId="5" fillId="0" borderId="38" xfId="0" quotePrefix="1" applyFont="1" applyBorder="1" applyAlignment="1" applyProtection="1">
      <alignment horizontal="center" vertical="center"/>
    </xf>
    <xf numFmtId="165" fontId="3" fillId="4" borderId="42" xfId="0" applyNumberFormat="1" applyFont="1" applyFill="1" applyBorder="1" applyAlignment="1" applyProtection="1">
      <alignment horizontal="center" vertical="center"/>
      <protection locked="0"/>
    </xf>
    <xf numFmtId="166" fontId="11" fillId="0" borderId="38" xfId="0" quotePrefix="1" applyNumberFormat="1" applyFont="1" applyBorder="1" applyAlignment="1" applyProtection="1">
      <alignment horizontal="center" vertical="center" wrapText="1"/>
    </xf>
    <xf numFmtId="166" fontId="5" fillId="0" borderId="37" xfId="0" quotePrefix="1" applyNumberFormat="1" applyFont="1" applyBorder="1" applyAlignment="1" applyProtection="1">
      <alignment horizontal="center" vertical="center" wrapText="1"/>
    </xf>
    <xf numFmtId="166" fontId="5" fillId="0" borderId="36" xfId="0" quotePrefix="1" applyNumberFormat="1" applyFont="1" applyBorder="1" applyAlignment="1" applyProtection="1">
      <alignment horizontal="center" vertical="center" wrapText="1"/>
    </xf>
    <xf numFmtId="166" fontId="5" fillId="0" borderId="38" xfId="0" quotePrefix="1" applyNumberFormat="1" applyFont="1" applyBorder="1" applyAlignment="1" applyProtection="1">
      <alignment horizontal="center" vertical="center" wrapText="1"/>
    </xf>
    <xf numFmtId="0" fontId="11" fillId="0" borderId="42" xfId="0" quotePrefix="1" applyFont="1" applyBorder="1" applyAlignment="1" applyProtection="1">
      <alignment horizontal="center" vertical="center" wrapText="1"/>
    </xf>
    <xf numFmtId="2" fontId="5" fillId="0" borderId="37" xfId="0" applyNumberFormat="1"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8" xfId="0" applyFont="1" applyBorder="1" applyAlignment="1" applyProtection="1">
      <alignment horizontal="center" vertical="center"/>
    </xf>
    <xf numFmtId="2" fontId="5" fillId="0" borderId="44" xfId="0" applyNumberFormat="1" applyFont="1" applyBorder="1" applyAlignment="1" applyProtection="1">
      <alignment horizontal="center" vertical="center"/>
    </xf>
  </cellXfs>
  <cellStyles count="1">
    <cellStyle name="Standard" xfId="0" builtinId="0"/>
  </cellStyles>
  <dxfs count="154">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B613D"/>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7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IT64"/>
  <sheetViews>
    <sheetView tabSelected="1" zoomScale="115" zoomScaleNormal="115" workbookViewId="0">
      <selection activeCell="B3" sqref="B3"/>
    </sheetView>
  </sheetViews>
  <sheetFormatPr baseColWidth="10" defaultColWidth="11.28515625" defaultRowHeight="12.75"/>
  <cols>
    <col min="1" max="1" width="10.7109375" style="10" customWidth="1"/>
    <col min="2" max="2" width="15" style="10" customWidth="1"/>
    <col min="3" max="3" width="15" style="10" bestFit="1" customWidth="1"/>
    <col min="4" max="5" width="15" style="10" customWidth="1"/>
    <col min="6" max="6" width="11.28515625" style="10" customWidth="1"/>
    <col min="7" max="7" width="14.7109375" style="10" customWidth="1"/>
    <col min="8" max="16384" width="11.28515625" style="10"/>
  </cols>
  <sheetData>
    <row r="1" spans="1:254" ht="14.25">
      <c r="A1" s="9" t="s">
        <v>17</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row>
    <row r="2" spans="1:254" ht="14.25">
      <c r="A2" s="9" t="s">
        <v>19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row>
    <row r="3" spans="1:254" ht="14.25">
      <c r="A3" s="9" t="s">
        <v>18</v>
      </c>
      <c r="B3" s="11" t="s">
        <v>63</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row>
    <row r="4" spans="1:254" ht="14.2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row>
    <row r="5" spans="1:254" ht="17.25" customHeight="1">
      <c r="A5" s="12" t="s">
        <v>20</v>
      </c>
      <c r="B5" s="13"/>
      <c r="C5" s="13"/>
      <c r="D5" s="13"/>
      <c r="E5" s="13"/>
      <c r="F5" s="13"/>
      <c r="G5" s="13"/>
      <c r="H5" s="181"/>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row>
    <row r="6" spans="1:254" ht="24" customHeight="1">
      <c r="A6" s="15" t="s">
        <v>21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row>
    <row r="7" spans="1:254">
      <c r="A7" s="14" t="s">
        <v>0</v>
      </c>
      <c r="B7" s="14" t="s">
        <v>22</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row>
    <row r="8" spans="1:254">
      <c r="A8" s="14" t="s">
        <v>1</v>
      </c>
      <c r="B8" s="16" t="s">
        <v>9</v>
      </c>
      <c r="C8" s="14"/>
      <c r="D8" s="14"/>
      <c r="E8" s="17"/>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row>
    <row r="9" spans="1:254">
      <c r="A9" s="14" t="s">
        <v>2</v>
      </c>
      <c r="B9" s="18" t="s">
        <v>10</v>
      </c>
      <c r="C9" s="14"/>
      <c r="D9" s="14"/>
      <c r="E9" s="17"/>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row>
    <row r="10" spans="1:254">
      <c r="A10" s="14" t="s">
        <v>3</v>
      </c>
      <c r="B10" s="18" t="s">
        <v>11</v>
      </c>
      <c r="C10" s="14"/>
      <c r="D10" s="14"/>
      <c r="E10" s="17"/>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row>
    <row r="11" spans="1:254">
      <c r="A11" s="14" t="s">
        <v>4</v>
      </c>
      <c r="B11" s="18" t="s">
        <v>12</v>
      </c>
      <c r="C11" s="14"/>
      <c r="D11" s="14"/>
      <c r="E11" s="17"/>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row>
    <row r="12" spans="1:254">
      <c r="A12" s="14" t="s">
        <v>15</v>
      </c>
      <c r="B12" s="16" t="s">
        <v>16</v>
      </c>
      <c r="C12" s="14"/>
      <c r="D12" s="14"/>
      <c r="E12" s="17"/>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row>
    <row r="13" spans="1:254">
      <c r="A13" s="14"/>
      <c r="B13" s="19"/>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row>
    <row r="14" spans="1:254" ht="15" customHeight="1">
      <c r="A14" s="15" t="s">
        <v>23</v>
      </c>
      <c r="B14" s="14"/>
      <c r="C14" s="14"/>
      <c r="D14" s="14"/>
      <c r="F14" s="191" t="s">
        <v>24</v>
      </c>
      <c r="G14" s="20">
        <v>0.1</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row>
    <row r="15" spans="1:254" ht="89.25">
      <c r="A15" s="14" t="s">
        <v>5</v>
      </c>
      <c r="B15" s="21" t="s">
        <v>45</v>
      </c>
      <c r="C15" s="21" t="s">
        <v>25</v>
      </c>
      <c r="D15" s="21"/>
      <c r="E15" s="198" t="s">
        <v>26</v>
      </c>
      <c r="F15" s="198"/>
      <c r="G15" s="50">
        <f>MIN(B16:B20)</f>
        <v>0</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row>
    <row r="16" spans="1:254">
      <c r="A16" s="14" t="s">
        <v>6</v>
      </c>
      <c r="B16" s="22"/>
      <c r="C16" s="49" t="str">
        <f>IF(B16="","",IF(B16/$G$15&lt;(1+4*$G$14),ROUND(5-(((B16/$G$15)-1)/$G$14),1),1))</f>
        <v/>
      </c>
      <c r="D16" s="24"/>
      <c r="E16" s="23"/>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row>
    <row r="17" spans="1:254">
      <c r="A17" s="14" t="s">
        <v>2</v>
      </c>
      <c r="B17" s="22"/>
      <c r="C17" s="49" t="str">
        <f>IF(B17="","",IF(B17/$G$15&lt;(1+4*$G$14),ROUND(5-(((B17/$G$15)-1)/$G$14),1),1))</f>
        <v/>
      </c>
      <c r="D17" s="24"/>
      <c r="E17" s="23"/>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row>
    <row r="18" spans="1:254">
      <c r="A18" s="14" t="s">
        <v>3</v>
      </c>
      <c r="B18" s="22"/>
      <c r="C18" s="49" t="str">
        <f>IF(B18="","",IF(B18/$G$15&lt;(1+4*$G$14),ROUND(5-(((B18/$G$15)-1)/$G$14),1),1))</f>
        <v/>
      </c>
      <c r="D18" s="24"/>
      <c r="E18" s="23"/>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row>
    <row r="19" spans="1:254">
      <c r="A19" s="14" t="s">
        <v>4</v>
      </c>
      <c r="B19" s="22"/>
      <c r="C19" s="49" t="str">
        <f>IF(B19="","",IF(B19/$G$15&lt;(1+4*$G$14),ROUND(5-(((B19/$G$15)-1)/$G$14),1),1))</f>
        <v/>
      </c>
      <c r="D19" s="24"/>
      <c r="E19" s="23"/>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row>
    <row r="20" spans="1:254">
      <c r="A20" s="14" t="s">
        <v>15</v>
      </c>
      <c r="B20" s="22"/>
      <c r="C20" s="49" t="str">
        <f>IF(B20="","",IF(B20/$G$15&lt;(1+4*$G$14),ROUND(5-(((B20/$G$15)-1)/$G$14),1),1))</f>
        <v/>
      </c>
      <c r="D20" s="24"/>
      <c r="E20" s="23"/>
      <c r="F20" s="14"/>
      <c r="G20" s="14"/>
      <c r="H20" s="181"/>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row>
    <row r="21" spans="1:254" ht="22.5">
      <c r="A21" s="25"/>
      <c r="B21" s="26"/>
      <c r="C21" s="25"/>
      <c r="D21" s="27"/>
      <c r="E21" s="28" t="s">
        <v>27</v>
      </c>
      <c r="F21" s="25"/>
      <c r="G21" s="25"/>
      <c r="H21" s="19"/>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row>
    <row r="22" spans="1:254" ht="15">
      <c r="A22" s="15" t="s">
        <v>28</v>
      </c>
      <c r="B22" s="29"/>
      <c r="C22" s="30" t="s">
        <v>8</v>
      </c>
      <c r="D22" s="31"/>
      <c r="E22" s="19"/>
      <c r="F22" s="19"/>
      <c r="G22" s="19"/>
      <c r="H22" s="19"/>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row>
    <row r="23" spans="1:254">
      <c r="A23" s="174" t="s">
        <v>29</v>
      </c>
      <c r="B23" s="32"/>
      <c r="C23" s="33">
        <v>40</v>
      </c>
      <c r="D23" s="185">
        <f>C23/5</f>
        <v>8</v>
      </c>
      <c r="E23" s="51"/>
      <c r="F23" s="52">
        <f>D23/$D$47</f>
        <v>0.4</v>
      </c>
      <c r="G23" s="51"/>
      <c r="H23" s="19"/>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row>
    <row r="24" spans="1:254">
      <c r="A24" s="34"/>
      <c r="B24" s="183" t="s">
        <v>46</v>
      </c>
      <c r="C24" s="35">
        <v>25</v>
      </c>
      <c r="D24" s="149">
        <f>C24/C23</f>
        <v>0.625</v>
      </c>
      <c r="E24" s="51"/>
      <c r="F24" s="52"/>
      <c r="G24" s="51"/>
      <c r="H24" s="19"/>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row>
    <row r="25" spans="1:254">
      <c r="A25" s="34"/>
      <c r="B25" s="182" t="s">
        <v>47</v>
      </c>
      <c r="C25" s="35">
        <v>5</v>
      </c>
      <c r="D25" s="149">
        <f>C25/C23</f>
        <v>0.125</v>
      </c>
      <c r="E25" s="51"/>
      <c r="F25" s="52"/>
      <c r="G25" s="51"/>
      <c r="H25" s="19"/>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row>
    <row r="26" spans="1:254">
      <c r="A26" s="34"/>
      <c r="B26" s="182" t="s">
        <v>48</v>
      </c>
      <c r="C26" s="35">
        <v>5</v>
      </c>
      <c r="D26" s="149">
        <f>C26/C23</f>
        <v>0.125</v>
      </c>
      <c r="E26" s="51"/>
      <c r="F26" s="52"/>
      <c r="G26" s="51"/>
      <c r="H26" s="19"/>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row>
    <row r="27" spans="1:254">
      <c r="A27" s="34"/>
      <c r="B27" s="182" t="s">
        <v>49</v>
      </c>
      <c r="C27" s="35">
        <v>5</v>
      </c>
      <c r="D27" s="149">
        <f>C27/C23</f>
        <v>0.125</v>
      </c>
      <c r="E27" s="51"/>
      <c r="F27" s="52"/>
      <c r="G27" s="51"/>
      <c r="H27" s="19"/>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row>
    <row r="28" spans="1:254">
      <c r="A28" s="34"/>
      <c r="B28" s="36" t="s">
        <v>14</v>
      </c>
      <c r="C28" s="37">
        <f>SUM(C24:C27)</f>
        <v>40</v>
      </c>
      <c r="D28" s="53" t="s">
        <v>13</v>
      </c>
      <c r="E28" s="54">
        <f>C23-C28</f>
        <v>0</v>
      </c>
      <c r="F28" s="55" t="s">
        <v>30</v>
      </c>
      <c r="G28" s="56"/>
      <c r="H28" s="19"/>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row>
    <row r="29" spans="1:254">
      <c r="A29" s="174" t="s">
        <v>50</v>
      </c>
      <c r="B29" s="32"/>
      <c r="C29" s="33">
        <v>20</v>
      </c>
      <c r="D29" s="185">
        <f>C29/5</f>
        <v>4</v>
      </c>
      <c r="E29" s="55"/>
      <c r="F29" s="52">
        <f>D29/$D$47</f>
        <v>0.2</v>
      </c>
      <c r="G29" s="56"/>
      <c r="H29" s="19"/>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row>
    <row r="30" spans="1:254">
      <c r="A30" s="184"/>
      <c r="B30" s="182" t="s">
        <v>51</v>
      </c>
      <c r="C30" s="35">
        <v>5</v>
      </c>
      <c r="D30" s="147">
        <f>C30/C29</f>
        <v>0.25</v>
      </c>
      <c r="E30" s="55"/>
      <c r="F30" s="55"/>
      <c r="G30" s="56"/>
      <c r="H30" s="19"/>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row>
    <row r="31" spans="1:254">
      <c r="A31" s="206" t="s">
        <v>52</v>
      </c>
      <c r="B31" s="206"/>
      <c r="C31" s="35">
        <v>5</v>
      </c>
      <c r="D31" s="147">
        <f>C31/C29</f>
        <v>0.25</v>
      </c>
      <c r="E31" s="55"/>
      <c r="F31" s="55"/>
      <c r="G31" s="56"/>
      <c r="H31" s="19"/>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row>
    <row r="32" spans="1:254">
      <c r="A32" s="184"/>
      <c r="B32" s="182" t="s">
        <v>53</v>
      </c>
      <c r="C32" s="35">
        <v>5</v>
      </c>
      <c r="D32" s="147">
        <f>C32/C29</f>
        <v>0.25</v>
      </c>
      <c r="E32" s="55"/>
      <c r="F32" s="55"/>
      <c r="G32" s="56"/>
      <c r="H32" s="19"/>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row>
    <row r="33" spans="1:253">
      <c r="A33" s="184"/>
      <c r="B33" s="182" t="s">
        <v>54</v>
      </c>
      <c r="C33" s="35">
        <v>5</v>
      </c>
      <c r="D33" s="147">
        <f>C33/C29</f>
        <v>0.25</v>
      </c>
      <c r="E33" s="55"/>
      <c r="F33" s="55"/>
      <c r="G33" s="56"/>
      <c r="H33" s="19"/>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row>
    <row r="34" spans="1:253">
      <c r="A34" s="34"/>
      <c r="B34" s="145" t="s">
        <v>14</v>
      </c>
      <c r="C34" s="37">
        <f>SUM(C30:C33)</f>
        <v>20</v>
      </c>
      <c r="D34" s="53" t="s">
        <v>13</v>
      </c>
      <c r="E34" s="54">
        <f>C29-C34</f>
        <v>0</v>
      </c>
      <c r="F34" s="55" t="s">
        <v>30</v>
      </c>
      <c r="G34" s="56"/>
      <c r="H34" s="19"/>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row>
    <row r="35" spans="1:253">
      <c r="A35" s="174" t="s">
        <v>55</v>
      </c>
      <c r="B35" s="32"/>
      <c r="C35" s="33">
        <v>15</v>
      </c>
      <c r="D35" s="185">
        <f>C35/5</f>
        <v>3</v>
      </c>
      <c r="E35" s="51"/>
      <c r="F35" s="52">
        <f>D35/$D$47</f>
        <v>0.15</v>
      </c>
      <c r="G35" s="51"/>
      <c r="H35" s="19"/>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row>
    <row r="36" spans="1:253">
      <c r="A36" s="206" t="s">
        <v>56</v>
      </c>
      <c r="B36" s="206"/>
      <c r="C36" s="35">
        <v>10</v>
      </c>
      <c r="D36" s="149">
        <f>C36/C35</f>
        <v>0.66666666666666663</v>
      </c>
      <c r="E36" s="51"/>
      <c r="F36" s="52"/>
      <c r="G36" s="51"/>
      <c r="H36" s="19"/>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row>
    <row r="37" spans="1:253">
      <c r="A37" s="207" t="s">
        <v>57</v>
      </c>
      <c r="B37" s="207"/>
      <c r="C37" s="35">
        <v>5</v>
      </c>
      <c r="D37" s="149">
        <f>C37/C35</f>
        <v>0.33333333333333331</v>
      </c>
      <c r="E37" s="51"/>
      <c r="F37" s="52"/>
      <c r="G37" s="51"/>
      <c r="H37" s="19"/>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row>
    <row r="38" spans="1:253">
      <c r="A38" s="38"/>
      <c r="B38" s="38" t="s">
        <v>14</v>
      </c>
      <c r="C38" s="37">
        <f>SUM(C36:C37)</f>
        <v>15</v>
      </c>
      <c r="D38" s="53" t="s">
        <v>13</v>
      </c>
      <c r="E38" s="54">
        <f>C35-C38</f>
        <v>0</v>
      </c>
      <c r="F38" s="57" t="s">
        <v>30</v>
      </c>
      <c r="G38" s="51"/>
      <c r="H38" s="19"/>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row>
    <row r="39" spans="1:253">
      <c r="A39" s="174" t="s">
        <v>58</v>
      </c>
      <c r="B39" s="32"/>
      <c r="C39" s="33">
        <v>15</v>
      </c>
      <c r="D39" s="185">
        <f>C39/5</f>
        <v>3</v>
      </c>
      <c r="E39" s="51"/>
      <c r="F39" s="52">
        <f>D39/$D$47</f>
        <v>0.15</v>
      </c>
      <c r="G39" s="51"/>
      <c r="H39" s="19"/>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row>
    <row r="40" spans="1:253">
      <c r="A40" s="174" t="s">
        <v>59</v>
      </c>
      <c r="B40" s="32"/>
      <c r="C40" s="33">
        <v>10</v>
      </c>
      <c r="D40" s="185">
        <f>C40/5</f>
        <v>2</v>
      </c>
      <c r="E40" s="51"/>
      <c r="F40" s="52">
        <f>D40/$D$47</f>
        <v>0.1</v>
      </c>
      <c r="G40" s="51"/>
      <c r="H40" s="19"/>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row>
    <row r="41" spans="1:253">
      <c r="A41" s="34"/>
      <c r="B41" s="182" t="s">
        <v>60</v>
      </c>
      <c r="C41" s="35">
        <v>5</v>
      </c>
      <c r="D41" s="148">
        <f>C41/C40</f>
        <v>0.5</v>
      </c>
      <c r="E41" s="51"/>
      <c r="F41" s="52"/>
      <c r="G41" s="51"/>
      <c r="H41" s="19"/>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row>
    <row r="42" spans="1:253">
      <c r="A42" s="34"/>
      <c r="B42" s="182" t="s">
        <v>61</v>
      </c>
      <c r="C42" s="35">
        <v>5</v>
      </c>
      <c r="D42" s="148">
        <f>C42/C40</f>
        <v>0.5</v>
      </c>
      <c r="E42" s="51"/>
      <c r="F42" s="52"/>
      <c r="G42" s="51"/>
      <c r="H42" s="19"/>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row>
    <row r="43" spans="1:253">
      <c r="A43" s="34"/>
      <c r="B43" s="182" t="s">
        <v>14</v>
      </c>
      <c r="C43" s="39">
        <f>SUM(C41:C42)</f>
        <v>10</v>
      </c>
      <c r="D43" s="53" t="s">
        <v>13</v>
      </c>
      <c r="E43" s="54">
        <f>C40-C43</f>
        <v>0</v>
      </c>
      <c r="F43" s="57" t="s">
        <v>30</v>
      </c>
      <c r="G43" s="51"/>
      <c r="H43" s="19"/>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row>
    <row r="44" spans="1:253">
      <c r="A44" s="19"/>
      <c r="B44" s="29"/>
      <c r="C44" s="19"/>
      <c r="D44" s="58"/>
      <c r="E44" s="51"/>
      <c r="F44" s="52"/>
      <c r="G44" s="51"/>
      <c r="H44" s="19"/>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row>
    <row r="45" spans="1:253">
      <c r="A45" s="19"/>
      <c r="B45" s="29"/>
      <c r="C45" s="19"/>
      <c r="D45" s="58"/>
      <c r="E45" s="51"/>
      <c r="F45" s="52"/>
      <c r="G45" s="51"/>
      <c r="H45" s="19"/>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row>
    <row r="46" spans="1:253">
      <c r="A46" s="19"/>
      <c r="B46" s="29"/>
      <c r="C46" s="19"/>
      <c r="D46" s="59"/>
      <c r="E46" s="51"/>
      <c r="F46" s="60"/>
      <c r="G46" s="51"/>
      <c r="H46" s="19"/>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row>
    <row r="47" spans="1:253" s="14" customFormat="1">
      <c r="A47" s="19" t="s">
        <v>31</v>
      </c>
      <c r="B47" s="19"/>
      <c r="C47" s="19" t="s">
        <v>32</v>
      </c>
      <c r="D47" s="186">
        <f>D23+D29+D35+D39+D40</f>
        <v>20</v>
      </c>
      <c r="E47" s="51"/>
      <c r="F47" s="52">
        <f>SUM(F23:F40)</f>
        <v>1.0000000000000002</v>
      </c>
      <c r="G47" s="51"/>
      <c r="H47" s="19"/>
    </row>
    <row r="48" spans="1:253" ht="24.75" customHeight="1">
      <c r="A48" s="40" t="s">
        <v>33</v>
      </c>
      <c r="B48" s="19"/>
      <c r="C48" s="19"/>
      <c r="D48" s="19"/>
      <c r="E48" s="19"/>
      <c r="F48" s="19"/>
      <c r="G48" s="19"/>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row>
    <row r="49" spans="1:254" ht="13.5" thickBo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row>
    <row r="50" spans="1:254" ht="26.45" customHeight="1">
      <c r="A50" s="61" t="s">
        <v>34</v>
      </c>
      <c r="B50" s="62" t="s">
        <v>29</v>
      </c>
      <c r="C50" s="65" t="s">
        <v>50</v>
      </c>
      <c r="D50" s="63" t="s">
        <v>55</v>
      </c>
      <c r="E50" s="64" t="s">
        <v>58</v>
      </c>
      <c r="F50" s="65" t="s">
        <v>59</v>
      </c>
      <c r="G50" s="203" t="s">
        <v>116</v>
      </c>
      <c r="H50" s="199" t="s">
        <v>115</v>
      </c>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row>
    <row r="51" spans="1:254" ht="13.5" customHeight="1" thickBot="1">
      <c r="A51" s="66" t="s">
        <v>35</v>
      </c>
      <c r="B51" s="67">
        <f>D23</f>
        <v>8</v>
      </c>
      <c r="C51" s="68">
        <f>D29</f>
        <v>4</v>
      </c>
      <c r="D51" s="68">
        <f>D35</f>
        <v>3</v>
      </c>
      <c r="E51" s="68">
        <f>D39</f>
        <v>3</v>
      </c>
      <c r="F51" s="69">
        <f>D40</f>
        <v>2</v>
      </c>
      <c r="G51" s="204"/>
      <c r="H51" s="200"/>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row>
    <row r="52" spans="1:254">
      <c r="A52" s="132" t="s">
        <v>7</v>
      </c>
      <c r="B52" s="175">
        <f>'Soumissionnaire A'!E7</f>
        <v>0</v>
      </c>
      <c r="C52" s="133">
        <f>'Soumissionnaire A'!E35</f>
        <v>0</v>
      </c>
      <c r="D52" s="134">
        <f>'Soumissionnaire A'!E62</f>
        <v>0</v>
      </c>
      <c r="E52" s="134" t="str">
        <f>C16</f>
        <v/>
      </c>
      <c r="F52" s="135" t="e">
        <f>'Soumissionnaire A'!E81</f>
        <v>#DIV/0!</v>
      </c>
      <c r="G52" s="136" t="e">
        <f>B52*$B$51+C52*$C$51+D52*$D$51+E52*$E$51+F52*$F$51</f>
        <v>#VALUE!</v>
      </c>
      <c r="H52" s="137" t="e">
        <f>RANK(G52,$G$52:$G$56)</f>
        <v>#VALUE!</v>
      </c>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row>
    <row r="53" spans="1:254">
      <c r="A53" s="138" t="s">
        <v>2</v>
      </c>
      <c r="B53" s="176">
        <f>'Soumissionnaire B'!E7</f>
        <v>0</v>
      </c>
      <c r="C53" s="139">
        <f>'Soumissionnaire B'!E35</f>
        <v>0</v>
      </c>
      <c r="D53" s="140">
        <f>'Soumissionnaire B'!E62</f>
        <v>0</v>
      </c>
      <c r="E53" s="140" t="str">
        <f>C17</f>
        <v/>
      </c>
      <c r="F53" s="141" t="e">
        <f>'Soumissionnaire B'!E81</f>
        <v>#DIV/0!</v>
      </c>
      <c r="G53" s="178" t="e">
        <f>B53*$B$51+C53*$C$51+D53*$D$51+E53*$E$51+F53*$F$51</f>
        <v>#VALUE!</v>
      </c>
      <c r="H53" s="137" t="e">
        <f>RANK(G53,$G$52:$G$56)</f>
        <v>#VALUE!</v>
      </c>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row>
    <row r="54" spans="1:254">
      <c r="A54" s="138" t="s">
        <v>3</v>
      </c>
      <c r="B54" s="176">
        <f>'Soumissionnaire C'!E7</f>
        <v>0</v>
      </c>
      <c r="C54" s="139">
        <f>'Soumissionnaire C'!E35</f>
        <v>0</v>
      </c>
      <c r="D54" s="140">
        <f>'Soumissionnaire C'!E62</f>
        <v>0</v>
      </c>
      <c r="E54" s="140" t="str">
        <f>C18</f>
        <v/>
      </c>
      <c r="F54" s="141" t="e">
        <f>'Soumissionnaire C'!E81</f>
        <v>#DIV/0!</v>
      </c>
      <c r="G54" s="178" t="e">
        <f>B54*$B$51+C54*$C$51+D54*$D$51+E54*$E$51+F54*$F$51</f>
        <v>#VALUE!</v>
      </c>
      <c r="H54" s="137" t="e">
        <f>RANK(G54,$G$52:$G$56)</f>
        <v>#VALUE!</v>
      </c>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row>
    <row r="55" spans="1:254">
      <c r="A55" s="187" t="s">
        <v>4</v>
      </c>
      <c r="B55" s="188">
        <f>'Soumissionnaire D'!E7</f>
        <v>0</v>
      </c>
      <c r="C55" s="189">
        <f>'Soumissionnaire D'!E35</f>
        <v>0</v>
      </c>
      <c r="D55" s="190">
        <f>'Soumissionnaire D'!E62</f>
        <v>0</v>
      </c>
      <c r="E55" s="140" t="str">
        <f>C19</f>
        <v/>
      </c>
      <c r="F55" s="141" t="e">
        <f>'Soumissionnaire D'!E81</f>
        <v>#DIV/0!</v>
      </c>
      <c r="G55" s="178" t="e">
        <f>B55*$B$51+C55*$C$51+D55*$D$51+E55*$E$51+F55*$F$51</f>
        <v>#VALUE!</v>
      </c>
      <c r="H55" s="137" t="e">
        <f>RANK(G55,$G$52:$G$56)</f>
        <v>#VALUE!</v>
      </c>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row>
    <row r="56" spans="1:254" ht="13.5" thickBot="1">
      <c r="A56" s="142" t="s">
        <v>15</v>
      </c>
      <c r="B56" s="177">
        <f>'Soumissionnaire E'!E7</f>
        <v>0</v>
      </c>
      <c r="C56" s="173">
        <f>'Soumissionnaire E'!E35</f>
        <v>0</v>
      </c>
      <c r="D56" s="143">
        <f>'Soumissionnaire E'!E62</f>
        <v>0</v>
      </c>
      <c r="E56" s="143" t="str">
        <f>C20</f>
        <v/>
      </c>
      <c r="F56" s="141" t="e">
        <f>'Soumissionnaire E'!E81</f>
        <v>#DIV/0!</v>
      </c>
      <c r="G56" s="179" t="e">
        <f>B56*$B$51+C56*$C$51+D56*$D$51+E56*$E$51+F56*$F$51</f>
        <v>#VALUE!</v>
      </c>
      <c r="H56" s="144" t="e">
        <f>RANK(G56,$G$52:$G$56)</f>
        <v>#VALUE!</v>
      </c>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row>
    <row r="57" spans="1:254">
      <c r="A57" s="41"/>
      <c r="B57" s="42"/>
      <c r="C57" s="42"/>
      <c r="D57" s="42"/>
      <c r="E57" s="43"/>
      <c r="F57" s="42"/>
      <c r="G57" s="42"/>
      <c r="H57" s="41"/>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row>
    <row r="58" spans="1:254" ht="11.1" customHeight="1">
      <c r="A58" s="13"/>
      <c r="B58" s="13"/>
      <c r="C58" s="13"/>
      <c r="D58" s="13"/>
      <c r="E58" s="13"/>
      <c r="F58" s="13"/>
      <c r="G58" s="13"/>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row>
    <row r="59" spans="1:254">
      <c r="A59" s="44" t="s">
        <v>36</v>
      </c>
      <c r="B59" s="205" t="s">
        <v>39</v>
      </c>
      <c r="C59" s="205"/>
      <c r="D59" s="205"/>
      <c r="E59" s="205"/>
      <c r="F59" s="205"/>
      <c r="G59" s="20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row>
    <row r="60" spans="1:254" ht="20.100000000000001" customHeight="1">
      <c r="A60" s="46" t="s">
        <v>37</v>
      </c>
      <c r="B60" s="201" t="s">
        <v>40</v>
      </c>
      <c r="C60" s="202"/>
      <c r="D60" s="202"/>
      <c r="E60" s="202"/>
      <c r="F60" s="202"/>
      <c r="G60" s="202"/>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row>
    <row r="61" spans="1:254" ht="20.100000000000001" customHeight="1">
      <c r="A61" s="46" t="s">
        <v>38</v>
      </c>
      <c r="B61" s="197" t="s">
        <v>41</v>
      </c>
      <c r="C61" s="197"/>
      <c r="D61" s="197"/>
      <c r="E61" s="197"/>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row>
    <row r="62" spans="1:254" ht="20.100000000000001" customHeight="1">
      <c r="A62" s="46"/>
      <c r="B62" s="197" t="s">
        <v>42</v>
      </c>
      <c r="C62" s="197"/>
      <c r="D62" s="197"/>
      <c r="E62" s="197"/>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row>
    <row r="63" spans="1:254" ht="20.100000000000001" customHeight="1">
      <c r="A63" s="46"/>
      <c r="B63" s="47" t="s">
        <v>43</v>
      </c>
      <c r="C63" s="47"/>
      <c r="D63" s="47"/>
      <c r="E63" s="47"/>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row>
    <row r="64" spans="1:254" ht="19.899999999999999" customHeight="1">
      <c r="A64" s="48"/>
      <c r="B64" s="48" t="s">
        <v>44</v>
      </c>
      <c r="C64" s="48"/>
      <c r="D64" s="48"/>
      <c r="E64" s="48"/>
      <c r="F64" s="48"/>
      <c r="G64" s="48"/>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row>
  </sheetData>
  <sheetProtection deleteRows="0" selectLockedCells="1"/>
  <dataConsolidate/>
  <mergeCells count="10">
    <mergeCell ref="B61:E61"/>
    <mergeCell ref="B62:E62"/>
    <mergeCell ref="E15:F15"/>
    <mergeCell ref="H50:H51"/>
    <mergeCell ref="B60:G60"/>
    <mergeCell ref="G50:G51"/>
    <mergeCell ref="B59:G59"/>
    <mergeCell ref="A36:B36"/>
    <mergeCell ref="A37:B37"/>
    <mergeCell ref="A31:B31"/>
  </mergeCells>
  <phoneticPr fontId="0" type="noConversion"/>
  <conditionalFormatting sqref="E28">
    <cfRule type="cellIs" dxfId="153" priority="4" operator="equal">
      <formula>0</formula>
    </cfRule>
  </conditionalFormatting>
  <conditionalFormatting sqref="E38">
    <cfRule type="cellIs" dxfId="152" priority="3" operator="equal">
      <formula>0</formula>
    </cfRule>
  </conditionalFormatting>
  <conditionalFormatting sqref="E43">
    <cfRule type="cellIs" dxfId="151" priority="2" operator="equal">
      <formula>0</formula>
    </cfRule>
  </conditionalFormatting>
  <conditionalFormatting sqref="E34">
    <cfRule type="cellIs" dxfId="150" priority="1" operator="equal">
      <formula>0</formula>
    </cfRule>
  </conditionalFormatting>
  <dataValidations count="1">
    <dataValidation type="whole" operator="equal" allowBlank="1" showInputMessage="1" showErrorMessage="1" errorTitle="Differenz nicht 0!" sqref="E28 E34" xr:uid="{00000000-0002-0000-0000-000000000000}">
      <formula1>0</formula1>
    </dataValidation>
  </dataValidations>
  <pageMargins left="0.78740157480314965" right="0.78740157480314965" top="0.47244094488188981" bottom="0.15748031496062992" header="0.51181102362204722" footer="0.19685039370078741"/>
  <pageSetup paperSize="9" scale="80" firstPageNumber="0" fitToHeight="0" orientation="portrait" blackAndWhite="1" r:id="rId1"/>
  <headerFooter alignWithMargins="0">
    <oddFooter>&amp;R&amp;7Page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IP98"/>
  <sheetViews>
    <sheetView zoomScale="130" zoomScaleNormal="130" workbookViewId="0">
      <selection activeCell="A3" sqref="A3"/>
    </sheetView>
  </sheetViews>
  <sheetFormatPr baseColWidth="10" defaultColWidth="11.28515625" defaultRowHeight="12.75"/>
  <cols>
    <col min="1" max="1" width="4.5703125" style="72" customWidth="1"/>
    <col min="2" max="2" width="88" style="72" customWidth="1"/>
    <col min="3" max="3" width="11.7109375" style="72" customWidth="1"/>
    <col min="4" max="4" width="11.28515625" style="72" customWidth="1"/>
    <col min="5" max="5" width="13.42578125" style="72" customWidth="1"/>
    <col min="6" max="16384" width="11.28515625" style="72"/>
  </cols>
  <sheetData>
    <row r="1" spans="1:250" ht="14.25">
      <c r="A1" s="70" t="s">
        <v>17</v>
      </c>
      <c r="B1" s="70"/>
      <c r="C1" s="70"/>
      <c r="D1" s="70"/>
      <c r="E1" s="71" t="str">
        <f>Master!B3</f>
        <v>XXXX</v>
      </c>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row>
    <row r="2" spans="1:250" ht="14.25">
      <c r="A2" s="70" t="str">
        <f>Master!A2</f>
        <v>Election du géomètre conservateur / de la géomètre conservatrice pour la période 2026 - 2033</v>
      </c>
      <c r="B2" s="70"/>
      <c r="C2" s="70"/>
      <c r="D2" s="70"/>
      <c r="E2" s="73"/>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row>
    <row r="3" spans="1:250" ht="14.25">
      <c r="A3" s="71"/>
      <c r="B3" s="70"/>
      <c r="C3" s="70"/>
      <c r="D3" s="70"/>
      <c r="E3" s="73"/>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row>
    <row r="4" spans="1:250" ht="15">
      <c r="A4" s="74" t="s">
        <v>64</v>
      </c>
      <c r="B4" s="74"/>
      <c r="C4" s="74"/>
      <c r="D4" s="70"/>
      <c r="E4" s="75" t="s">
        <v>62</v>
      </c>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row>
    <row r="5" spans="1:250" ht="15">
      <c r="A5" s="76"/>
      <c r="B5" s="75"/>
      <c r="C5" s="75"/>
      <c r="D5" s="70"/>
      <c r="E5" s="77" t="str">
        <f>Master!B8</f>
        <v>a</v>
      </c>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row>
    <row r="6" spans="1:250">
      <c r="A6" s="78"/>
      <c r="B6" s="78"/>
      <c r="C6" s="78"/>
      <c r="D6" s="78"/>
      <c r="E6" s="79"/>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row>
    <row r="7" spans="1:250" ht="18.95" customHeight="1">
      <c r="A7" s="80" t="s">
        <v>29</v>
      </c>
      <c r="B7" s="81"/>
      <c r="C7" s="81"/>
      <c r="D7" s="81" t="s">
        <v>73</v>
      </c>
      <c r="E7" s="128">
        <f>ROUND((D9+D10+D11+D12)*C9+D17*C17+(D22+D23+D24)*C22+(D29+D30+D31)*C29,1)</f>
        <v>0</v>
      </c>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row>
    <row r="8" spans="1:250" ht="18.95" customHeight="1">
      <c r="A8" s="82" t="s">
        <v>65</v>
      </c>
      <c r="B8" s="78"/>
      <c r="C8" s="79" t="s">
        <v>74</v>
      </c>
      <c r="D8" s="79" t="s">
        <v>25</v>
      </c>
      <c r="E8" s="79"/>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row>
    <row r="9" spans="1:250" ht="25.5">
      <c r="B9" s="180" t="s">
        <v>66</v>
      </c>
      <c r="C9" s="208">
        <f>Master!D24</f>
        <v>0.625</v>
      </c>
      <c r="D9" s="84"/>
      <c r="E9" s="79"/>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row>
    <row r="10" spans="1:250" ht="25.5">
      <c r="B10" s="180" t="s">
        <v>67</v>
      </c>
      <c r="C10" s="209"/>
      <c r="D10" s="84"/>
      <c r="E10" s="79"/>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row>
    <row r="11" spans="1:250" ht="25.5">
      <c r="B11" s="180" t="s">
        <v>68</v>
      </c>
      <c r="C11" s="209"/>
      <c r="D11" s="84"/>
      <c r="E11" s="79"/>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row>
    <row r="12" spans="1:250" ht="25.5">
      <c r="B12" s="6" t="s">
        <v>69</v>
      </c>
      <c r="C12" s="209"/>
      <c r="D12" s="84"/>
      <c r="E12" s="79"/>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row>
    <row r="13" spans="1:250" ht="4.5" customHeight="1">
      <c r="B13" s="1"/>
      <c r="C13" s="8"/>
      <c r="D13" s="85"/>
      <c r="E13" s="79"/>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row>
    <row r="14" spans="1:250" ht="30.75" customHeight="1">
      <c r="B14" s="196" t="s">
        <v>70</v>
      </c>
      <c r="C14" s="5"/>
      <c r="D14" s="86"/>
      <c r="E14" s="79"/>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row>
    <row r="15" spans="1:250" s="92" customFormat="1" ht="4.5" customHeight="1">
      <c r="A15" s="87"/>
      <c r="B15" s="88"/>
      <c r="C15" s="89"/>
      <c r="D15" s="90"/>
      <c r="E15" s="91"/>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row>
    <row r="16" spans="1:250" ht="18.95" customHeight="1">
      <c r="A16" s="3" t="s">
        <v>47</v>
      </c>
      <c r="B16" s="78"/>
      <c r="C16" s="192" t="s">
        <v>74</v>
      </c>
      <c r="D16" s="79" t="s">
        <v>25</v>
      </c>
      <c r="E16" s="79"/>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row>
    <row r="17" spans="1:250">
      <c r="B17" s="180" t="s">
        <v>76</v>
      </c>
      <c r="C17" s="146">
        <f>Master!D25</f>
        <v>0.125</v>
      </c>
      <c r="D17" s="84"/>
      <c r="E17" s="79"/>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row>
    <row r="18" spans="1:250" ht="4.5" customHeight="1">
      <c r="B18" s="2"/>
      <c r="C18" s="7"/>
      <c r="D18" s="85"/>
      <c r="E18" s="79"/>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row>
    <row r="19" spans="1:250" ht="25.5">
      <c r="B19" s="196" t="s">
        <v>70</v>
      </c>
      <c r="C19" s="4"/>
      <c r="D19" s="86"/>
      <c r="E19" s="79"/>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row>
    <row r="20" spans="1:250" s="92" customFormat="1" ht="4.5" customHeight="1">
      <c r="A20" s="87"/>
      <c r="B20" s="2"/>
      <c r="C20" s="2"/>
      <c r="D20" s="90"/>
      <c r="E20" s="91"/>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row>
    <row r="21" spans="1:250" ht="18.95" customHeight="1">
      <c r="A21" s="3" t="s">
        <v>48</v>
      </c>
      <c r="B21" s="93"/>
      <c r="C21" s="192" t="s">
        <v>74</v>
      </c>
      <c r="D21" s="79" t="s">
        <v>25</v>
      </c>
      <c r="E21" s="79"/>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row>
    <row r="22" spans="1:250" ht="51">
      <c r="A22" s="78"/>
      <c r="B22" s="103" t="s">
        <v>78</v>
      </c>
      <c r="C22" s="208">
        <f>Master!D26</f>
        <v>0.125</v>
      </c>
      <c r="D22" s="152"/>
      <c r="E22" s="79"/>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row>
    <row r="23" spans="1:250" ht="51">
      <c r="A23" s="78"/>
      <c r="B23" s="103" t="s">
        <v>79</v>
      </c>
      <c r="C23" s="209"/>
      <c r="D23" s="152"/>
      <c r="E23" s="79"/>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row>
    <row r="24" spans="1:250" ht="38.25">
      <c r="A24" s="78"/>
      <c r="B24" s="103" t="s">
        <v>114</v>
      </c>
      <c r="C24" s="209"/>
      <c r="D24" s="152"/>
      <c r="E24" s="79"/>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row>
    <row r="25" spans="1:250" ht="4.5" customHeight="1">
      <c r="A25" s="78"/>
      <c r="B25" s="94"/>
      <c r="C25" s="95"/>
      <c r="D25" s="79"/>
      <c r="E25" s="79"/>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row>
    <row r="26" spans="1:250" ht="25.5">
      <c r="A26" s="78"/>
      <c r="B26" s="196" t="s">
        <v>71</v>
      </c>
      <c r="C26" s="96"/>
      <c r="D26" s="97"/>
      <c r="E26" s="7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row>
    <row r="27" spans="1:250" ht="4.5" customHeight="1">
      <c r="A27" s="98"/>
      <c r="B27" s="99"/>
      <c r="C27" s="151"/>
      <c r="D27" s="101"/>
      <c r="E27" s="79"/>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row>
    <row r="28" spans="1:250" ht="18.95" customHeight="1">
      <c r="A28" s="102" t="s">
        <v>77</v>
      </c>
      <c r="B28" s="94"/>
      <c r="C28" s="79" t="s">
        <v>74</v>
      </c>
      <c r="D28" s="79" t="s">
        <v>25</v>
      </c>
      <c r="E28" s="79"/>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row>
    <row r="29" spans="1:250" ht="51">
      <c r="A29" s="102"/>
      <c r="B29" s="103" t="s">
        <v>81</v>
      </c>
      <c r="C29" s="210">
        <f>Master!D27</f>
        <v>0.125</v>
      </c>
      <c r="D29" s="152"/>
      <c r="E29" s="79"/>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row>
    <row r="30" spans="1:250" ht="51">
      <c r="A30" s="102"/>
      <c r="B30" s="103" t="s">
        <v>80</v>
      </c>
      <c r="C30" s="211"/>
      <c r="D30" s="152"/>
      <c r="E30" s="79"/>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row>
    <row r="31" spans="1:250" ht="63.75">
      <c r="A31" s="102"/>
      <c r="B31" s="103" t="s">
        <v>117</v>
      </c>
      <c r="C31" s="211"/>
      <c r="D31" s="152"/>
      <c r="E31" s="79"/>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row>
    <row r="32" spans="1:250" ht="4.5" customHeight="1">
      <c r="A32" s="102"/>
      <c r="B32" s="94"/>
      <c r="C32" s="107"/>
      <c r="D32" s="79"/>
      <c r="E32" s="79"/>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row>
    <row r="33" spans="1:250" ht="25.5">
      <c r="A33" s="102"/>
      <c r="B33" s="196" t="s">
        <v>71</v>
      </c>
      <c r="C33" s="108"/>
      <c r="D33" s="97"/>
      <c r="E33" s="79"/>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row>
    <row r="34" spans="1:250" ht="4.5" customHeight="1">
      <c r="A34" s="102"/>
      <c r="B34" s="154"/>
      <c r="C34" s="154"/>
      <c r="D34" s="155"/>
      <c r="E34" s="79"/>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row>
    <row r="35" spans="1:250" ht="18.95" customHeight="1">
      <c r="A35" s="80" t="s">
        <v>50</v>
      </c>
      <c r="B35" s="109"/>
      <c r="C35" s="109"/>
      <c r="D35" s="81" t="s">
        <v>73</v>
      </c>
      <c r="E35" s="128">
        <f>ROUND(D37*C37+D44*C44+D51*C51+(D57+D58)*C57,1)</f>
        <v>0</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row>
    <row r="36" spans="1:250" ht="18.95" customHeight="1">
      <c r="A36" s="82" t="s">
        <v>108</v>
      </c>
      <c r="B36" s="78"/>
      <c r="C36" s="79" t="s">
        <v>74</v>
      </c>
      <c r="D36" s="79" t="s">
        <v>25</v>
      </c>
      <c r="E36" s="79"/>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row>
    <row r="37" spans="1:250" ht="12.95" customHeight="1">
      <c r="A37" s="103"/>
      <c r="B37" s="119" t="s">
        <v>82</v>
      </c>
      <c r="C37" s="214">
        <f>Master!D30</f>
        <v>0.25</v>
      </c>
      <c r="D37" s="228"/>
      <c r="E37" s="79"/>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row>
    <row r="38" spans="1:250" ht="12.95" customHeight="1">
      <c r="A38" s="103"/>
      <c r="B38" s="119" t="s">
        <v>83</v>
      </c>
      <c r="C38" s="215"/>
      <c r="D38" s="223"/>
      <c r="E38" s="79"/>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row>
    <row r="39" spans="1:250" ht="12.95" customHeight="1">
      <c r="A39" s="103"/>
      <c r="B39" s="119" t="s">
        <v>84</v>
      </c>
      <c r="C39" s="215"/>
      <c r="D39" s="224"/>
      <c r="E39" s="79"/>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row>
    <row r="40" spans="1:250" ht="4.5" customHeight="1">
      <c r="A40" s="103"/>
      <c r="B40" s="120"/>
      <c r="C40" s="121"/>
      <c r="D40" s="104"/>
      <c r="E40" s="79"/>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row>
    <row r="41" spans="1:250" ht="25.5">
      <c r="A41" s="78"/>
      <c r="B41" s="196" t="s">
        <v>71</v>
      </c>
      <c r="C41" s="122"/>
      <c r="D41" s="97"/>
      <c r="E41" s="79"/>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row>
    <row r="42" spans="1:250" ht="4.5" customHeight="1">
      <c r="A42" s="78"/>
      <c r="B42" s="158"/>
      <c r="C42" s="162"/>
      <c r="D42" s="163"/>
      <c r="E42" s="79"/>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row>
    <row r="43" spans="1:250" ht="18.75" customHeight="1">
      <c r="A43" s="159" t="s">
        <v>52</v>
      </c>
      <c r="B43" s="160"/>
      <c r="C43" s="79" t="s">
        <v>74</v>
      </c>
      <c r="D43" s="79" t="s">
        <v>25</v>
      </c>
      <c r="E43" s="7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row>
    <row r="44" spans="1:250">
      <c r="A44" s="78"/>
      <c r="B44" s="119" t="s">
        <v>85</v>
      </c>
      <c r="C44" s="231">
        <f>Master!D31</f>
        <v>0.25</v>
      </c>
      <c r="D44" s="228"/>
      <c r="E44" s="79"/>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row>
    <row r="45" spans="1:250">
      <c r="A45" s="78"/>
      <c r="B45" s="119" t="s">
        <v>86</v>
      </c>
      <c r="C45" s="215"/>
      <c r="D45" s="223"/>
      <c r="E45" s="79"/>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row>
    <row r="46" spans="1:250">
      <c r="A46" s="78"/>
      <c r="B46" s="119" t="s">
        <v>87</v>
      </c>
      <c r="C46" s="232"/>
      <c r="D46" s="224"/>
      <c r="E46" s="79"/>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row>
    <row r="47" spans="1:250" ht="4.5" customHeight="1">
      <c r="A47" s="78"/>
      <c r="B47" s="120"/>
      <c r="C47" s="158"/>
      <c r="D47" s="155"/>
      <c r="E47" s="7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row>
    <row r="48" spans="1:250" ht="25.5">
      <c r="A48" s="78"/>
      <c r="B48" s="196" t="s">
        <v>71</v>
      </c>
      <c r="C48" s="158"/>
      <c r="D48" s="155"/>
      <c r="E48" s="79"/>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row>
    <row r="49" spans="1:250" ht="4.5" customHeight="1">
      <c r="A49" s="123"/>
      <c r="B49" s="99"/>
      <c r="C49" s="100"/>
      <c r="D49" s="101"/>
      <c r="E49" s="79"/>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row>
    <row r="50" spans="1:250" ht="25.5" customHeight="1">
      <c r="A50" s="216" t="s">
        <v>88</v>
      </c>
      <c r="B50" s="216"/>
      <c r="C50" s="192" t="s">
        <v>74</v>
      </c>
      <c r="D50" s="79" t="s">
        <v>25</v>
      </c>
    </row>
    <row r="51" spans="1:250" ht="12.95" customHeight="1">
      <c r="A51" s="124"/>
      <c r="B51" s="103" t="s">
        <v>89</v>
      </c>
      <c r="C51" s="225">
        <f>Master!D32</f>
        <v>0.25</v>
      </c>
      <c r="D51" s="229"/>
    </row>
    <row r="52" spans="1:250" ht="12.95" customHeight="1">
      <c r="A52" s="124"/>
      <c r="B52" s="103" t="s">
        <v>90</v>
      </c>
      <c r="C52" s="219"/>
      <c r="D52" s="230"/>
    </row>
    <row r="53" spans="1:250" ht="4.5" customHeight="1">
      <c r="A53" s="124"/>
      <c r="B53" s="94"/>
      <c r="C53" s="94"/>
    </row>
    <row r="54" spans="1:250" ht="25.5">
      <c r="A54" s="124"/>
      <c r="B54" s="196" t="s">
        <v>71</v>
      </c>
      <c r="C54" s="96"/>
      <c r="D54" s="125"/>
    </row>
    <row r="55" spans="1:250" ht="4.5" customHeight="1">
      <c r="A55" s="124"/>
      <c r="B55" s="156"/>
      <c r="C55" s="156"/>
      <c r="D55" s="157"/>
    </row>
    <row r="56" spans="1:250">
      <c r="A56" s="216" t="s">
        <v>91</v>
      </c>
      <c r="B56" s="216"/>
      <c r="C56" s="155" t="s">
        <v>74</v>
      </c>
      <c r="D56" s="79" t="s">
        <v>25</v>
      </c>
    </row>
    <row r="57" spans="1:250" ht="38.25">
      <c r="A57" s="124"/>
      <c r="B57" s="103" t="s">
        <v>92</v>
      </c>
      <c r="C57" s="225">
        <f>Master!D33</f>
        <v>0.25</v>
      </c>
      <c r="D57" s="164"/>
    </row>
    <row r="58" spans="1:250" ht="51">
      <c r="A58" s="124"/>
      <c r="B58" s="103" t="s">
        <v>93</v>
      </c>
      <c r="C58" s="219"/>
      <c r="D58" s="164"/>
    </row>
    <row r="59" spans="1:250" ht="4.5" customHeight="1">
      <c r="A59" s="124"/>
      <c r="B59" s="94"/>
      <c r="C59" s="94"/>
    </row>
    <row r="60" spans="1:250" ht="25.5">
      <c r="A60" s="124"/>
      <c r="B60" s="196" t="s">
        <v>71</v>
      </c>
      <c r="C60" s="96"/>
      <c r="D60" s="125"/>
    </row>
    <row r="61" spans="1:250" ht="6" customHeight="1">
      <c r="A61" s="105"/>
      <c r="B61" s="106"/>
      <c r="C61" s="94"/>
      <c r="D61" s="79"/>
      <c r="E61" s="79"/>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row>
    <row r="62" spans="1:250" ht="18.95" customHeight="1">
      <c r="A62" s="80" t="s">
        <v>94</v>
      </c>
      <c r="B62" s="109"/>
      <c r="C62" s="109"/>
      <c r="D62" s="81" t="s">
        <v>73</v>
      </c>
      <c r="E62" s="128">
        <f>ROUND((D64+D66)*C64+D73*C73,1)</f>
        <v>0</v>
      </c>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row>
    <row r="63" spans="1:250" ht="18.95" customHeight="1">
      <c r="A63" s="82" t="s">
        <v>95</v>
      </c>
      <c r="B63" s="78"/>
      <c r="C63" s="79" t="s">
        <v>74</v>
      </c>
      <c r="D63" s="79" t="s">
        <v>25</v>
      </c>
      <c r="E63" s="79"/>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row>
    <row r="64" spans="1:250">
      <c r="A64" s="103"/>
      <c r="B64" s="110" t="s">
        <v>96</v>
      </c>
      <c r="C64" s="220">
        <f>Master!D36</f>
        <v>0.66666666666666663</v>
      </c>
      <c r="D64" s="217"/>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row>
    <row r="65" spans="1:250">
      <c r="A65" s="103"/>
      <c r="B65" s="110" t="s">
        <v>99</v>
      </c>
      <c r="C65" s="221"/>
      <c r="D65" s="218"/>
      <c r="E65" s="79"/>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row>
    <row r="66" spans="1:250">
      <c r="A66" s="103"/>
      <c r="B66" s="110" t="s">
        <v>97</v>
      </c>
      <c r="C66" s="221"/>
      <c r="D66" s="217"/>
      <c r="E66" s="79"/>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row>
    <row r="67" spans="1:250">
      <c r="A67" s="103"/>
      <c r="B67" s="110" t="s">
        <v>98</v>
      </c>
      <c r="C67" s="221"/>
      <c r="D67" s="218"/>
      <c r="E67" s="79"/>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row>
    <row r="68" spans="1:250" ht="4.5" customHeight="1">
      <c r="A68" s="103"/>
      <c r="B68" s="110"/>
      <c r="C68" s="111"/>
      <c r="D68" s="85"/>
      <c r="E68" s="79"/>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row>
    <row r="69" spans="1:250" ht="25.5">
      <c r="A69" s="78"/>
      <c r="B69" s="196" t="s">
        <v>71</v>
      </c>
      <c r="C69" s="112"/>
      <c r="D69" s="97"/>
      <c r="E69" s="79"/>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row>
    <row r="70" spans="1:250" ht="4.5" customHeight="1">
      <c r="A70" s="98"/>
      <c r="B70" s="113"/>
      <c r="C70" s="114"/>
      <c r="D70" s="101"/>
      <c r="E70" s="79"/>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row>
    <row r="71" spans="1:250" ht="18.95" customHeight="1">
      <c r="A71" s="115" t="s">
        <v>100</v>
      </c>
      <c r="B71" s="116"/>
      <c r="C71" s="79" t="s">
        <v>74</v>
      </c>
      <c r="D71" s="79" t="s">
        <v>25</v>
      </c>
      <c r="E71" s="79"/>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row>
    <row r="72" spans="1:250" ht="25.5">
      <c r="A72" s="78"/>
      <c r="B72" s="194" t="s">
        <v>101</v>
      </c>
      <c r="C72" s="117"/>
      <c r="D72" s="118"/>
      <c r="E72" s="79"/>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row>
    <row r="73" spans="1:250" ht="12.75" customHeight="1">
      <c r="A73" s="103"/>
      <c r="B73" s="103" t="s">
        <v>102</v>
      </c>
      <c r="C73" s="212">
        <f>Master!D37</f>
        <v>0.33333333333333331</v>
      </c>
      <c r="D73" s="222"/>
      <c r="E73" s="79"/>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row>
    <row r="74" spans="1:250" ht="12.75" customHeight="1">
      <c r="A74" s="103"/>
      <c r="B74" s="103" t="s">
        <v>103</v>
      </c>
      <c r="C74" s="213"/>
      <c r="D74" s="223"/>
      <c r="E74" s="79"/>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row>
    <row r="75" spans="1:250" ht="12.75" customHeight="1">
      <c r="A75" s="103"/>
      <c r="B75" s="103" t="s">
        <v>104</v>
      </c>
      <c r="C75" s="213"/>
      <c r="D75" s="223"/>
      <c r="E75" s="79"/>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row>
    <row r="76" spans="1:250" ht="12.75" customHeight="1">
      <c r="A76" s="103"/>
      <c r="B76" s="103" t="s">
        <v>105</v>
      </c>
      <c r="C76" s="213"/>
      <c r="D76" s="223"/>
      <c r="E76" s="79"/>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row>
    <row r="77" spans="1:250" ht="12.75" customHeight="1">
      <c r="A77" s="103"/>
      <c r="B77" s="103" t="s">
        <v>106</v>
      </c>
      <c r="C77" s="213"/>
      <c r="D77" s="224"/>
      <c r="E77" s="79"/>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row>
    <row r="78" spans="1:250" ht="4.5" customHeight="1">
      <c r="A78" s="103"/>
      <c r="B78" s="94"/>
      <c r="C78" s="107"/>
      <c r="D78" s="118"/>
      <c r="E78" s="79"/>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row>
    <row r="79" spans="1:250" ht="25.5">
      <c r="A79" s="103"/>
      <c r="B79" s="196" t="s">
        <v>72</v>
      </c>
      <c r="C79" s="112"/>
      <c r="D79" s="97"/>
      <c r="E79" s="79"/>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row>
    <row r="80" spans="1:250" ht="6" customHeight="1">
      <c r="A80" s="78"/>
      <c r="B80" s="103"/>
      <c r="C80" s="103"/>
      <c r="D80" s="78"/>
      <c r="E80" s="79"/>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row>
    <row r="81" spans="1:250" ht="18.95" customHeight="1">
      <c r="A81" s="80" t="s">
        <v>59</v>
      </c>
      <c r="B81" s="109"/>
      <c r="C81" s="109"/>
      <c r="D81" s="81" t="s">
        <v>73</v>
      </c>
      <c r="E81" s="128" t="e">
        <f>ROUND(D85*C83+(D90+D91)*C90,1)</f>
        <v>#DIV/0!</v>
      </c>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row>
    <row r="82" spans="1:250" ht="18.95" customHeight="1">
      <c r="A82" s="115" t="s">
        <v>107</v>
      </c>
      <c r="B82" s="115"/>
      <c r="C82" s="79" t="s">
        <v>74</v>
      </c>
      <c r="D82" s="83"/>
      <c r="E82" s="79"/>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c r="IH82" s="78"/>
      <c r="II82" s="78"/>
      <c r="IJ82" s="78"/>
      <c r="IK82" s="78"/>
      <c r="IL82" s="78"/>
      <c r="IM82" s="78"/>
      <c r="IN82" s="78"/>
      <c r="IO82" s="78"/>
      <c r="IP82" s="78"/>
    </row>
    <row r="83" spans="1:250" ht="12.95" customHeight="1">
      <c r="A83" s="103"/>
      <c r="B83" s="119" t="s">
        <v>109</v>
      </c>
      <c r="C83" s="226">
        <f>Master!D41</f>
        <v>0.5</v>
      </c>
      <c r="D83" s="152"/>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78"/>
      <c r="FJ83" s="78"/>
      <c r="FK83" s="78"/>
      <c r="FL83" s="78"/>
      <c r="FM83" s="78"/>
      <c r="FN83" s="78"/>
      <c r="FO83" s="78"/>
      <c r="FP83" s="78"/>
      <c r="FQ83" s="78"/>
      <c r="FR83" s="78"/>
      <c r="FS83" s="78"/>
      <c r="FT83" s="78"/>
      <c r="FU83" s="78"/>
      <c r="FV83" s="78"/>
      <c r="FW83" s="78"/>
      <c r="FX83" s="78"/>
      <c r="FY83" s="78"/>
      <c r="FZ83" s="78"/>
      <c r="GA83" s="78"/>
      <c r="GB83" s="78"/>
      <c r="GC83" s="78"/>
      <c r="GD83" s="78"/>
      <c r="GE83" s="78"/>
      <c r="GF83" s="78"/>
      <c r="GG83" s="78"/>
      <c r="GH83" s="78"/>
      <c r="GI83" s="78"/>
      <c r="GJ83" s="78"/>
      <c r="GK83" s="78"/>
      <c r="GL83" s="78"/>
      <c r="GM83" s="78"/>
      <c r="GN83" s="78"/>
      <c r="GO83" s="78"/>
      <c r="GP83" s="78"/>
      <c r="GQ83" s="78"/>
      <c r="GR83" s="78"/>
      <c r="GS83" s="78"/>
      <c r="GT83" s="78"/>
      <c r="GU83" s="78"/>
      <c r="GV83" s="78"/>
      <c r="GW83" s="78"/>
      <c r="GX83" s="78"/>
      <c r="GY83" s="78"/>
      <c r="GZ83" s="78"/>
      <c r="HA83" s="78"/>
      <c r="HB83" s="78"/>
      <c r="HC83" s="78"/>
      <c r="HD83" s="78"/>
      <c r="HE83" s="78"/>
      <c r="HF83" s="78"/>
      <c r="HG83" s="78"/>
      <c r="HH83" s="78"/>
      <c r="HI83" s="78"/>
      <c r="HJ83" s="78"/>
      <c r="HK83" s="78"/>
      <c r="HL83" s="78"/>
      <c r="HM83" s="78"/>
      <c r="HN83" s="78"/>
      <c r="HO83" s="78"/>
      <c r="HP83" s="78"/>
      <c r="HQ83" s="78"/>
      <c r="HR83" s="78"/>
      <c r="HS83" s="78"/>
      <c r="HT83" s="78"/>
      <c r="HU83" s="78"/>
      <c r="HV83" s="78"/>
      <c r="HW83" s="78"/>
      <c r="HX83" s="78"/>
      <c r="HY83" s="78"/>
      <c r="HZ83" s="78"/>
      <c r="IA83" s="78"/>
      <c r="IB83" s="78"/>
      <c r="IC83" s="78"/>
      <c r="ID83" s="78"/>
      <c r="IE83" s="78"/>
      <c r="IF83" s="78"/>
      <c r="IG83" s="78"/>
      <c r="IH83" s="78"/>
      <c r="II83" s="78"/>
      <c r="IJ83" s="78"/>
      <c r="IK83" s="78"/>
      <c r="IL83" s="78"/>
      <c r="IM83" s="78"/>
      <c r="IN83" s="78"/>
      <c r="IO83" s="78"/>
      <c r="IP83" s="78"/>
    </row>
    <row r="84" spans="1:250" ht="25.5">
      <c r="A84" s="103"/>
      <c r="B84" s="195" t="s">
        <v>110</v>
      </c>
      <c r="C84" s="227"/>
      <c r="D84" s="152"/>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78"/>
      <c r="FJ84" s="78"/>
      <c r="FK84" s="78"/>
      <c r="FL84" s="78"/>
      <c r="FM84" s="78"/>
      <c r="FN84" s="78"/>
      <c r="FO84" s="78"/>
      <c r="FP84" s="78"/>
      <c r="FQ84" s="78"/>
      <c r="FR84" s="78"/>
      <c r="FS84" s="78"/>
      <c r="FT84" s="78"/>
      <c r="FU84" s="78"/>
      <c r="FV84" s="78"/>
      <c r="FW84" s="78"/>
      <c r="FX84" s="78"/>
      <c r="FY84" s="78"/>
      <c r="FZ84" s="78"/>
      <c r="GA84" s="78"/>
      <c r="GB84" s="78"/>
      <c r="GC84" s="78"/>
      <c r="GD84" s="78"/>
      <c r="GE84" s="78"/>
      <c r="GF84" s="78"/>
      <c r="GG84" s="78"/>
      <c r="GH84" s="78"/>
      <c r="GI84" s="78"/>
      <c r="GJ84" s="78"/>
      <c r="GK84" s="78"/>
      <c r="GL84" s="78"/>
      <c r="GM84" s="78"/>
      <c r="GN84" s="78"/>
      <c r="GO84" s="78"/>
      <c r="GP84" s="78"/>
      <c r="GQ84" s="78"/>
      <c r="GR84" s="78"/>
      <c r="GS84" s="78"/>
      <c r="GT84" s="78"/>
      <c r="GU84" s="78"/>
      <c r="GV84" s="78"/>
      <c r="GW84" s="78"/>
      <c r="GX84" s="78"/>
      <c r="GY84" s="78"/>
      <c r="GZ84" s="78"/>
      <c r="HA84" s="78"/>
      <c r="HB84" s="78"/>
      <c r="HC84" s="78"/>
      <c r="HD84" s="78"/>
      <c r="HE84" s="78"/>
      <c r="HF84" s="78"/>
      <c r="HG84" s="78"/>
      <c r="HH84" s="78"/>
      <c r="HI84" s="78"/>
      <c r="HJ84" s="78"/>
      <c r="HK84" s="78"/>
      <c r="HL84" s="78"/>
      <c r="HM84" s="78"/>
      <c r="HN84" s="78"/>
      <c r="HO84" s="78"/>
      <c r="HP84" s="78"/>
      <c r="HQ84" s="78"/>
      <c r="HR84" s="78"/>
      <c r="HS84" s="78"/>
      <c r="HT84" s="78"/>
      <c r="HU84" s="78"/>
      <c r="HV84" s="78"/>
      <c r="HW84" s="78"/>
      <c r="HX84" s="78"/>
      <c r="HY84" s="78"/>
      <c r="HZ84" s="78"/>
      <c r="IA84" s="78"/>
      <c r="IB84" s="78"/>
      <c r="IC84" s="78"/>
      <c r="ID84" s="78"/>
      <c r="IE84" s="78"/>
      <c r="IF84" s="78"/>
      <c r="IG84" s="78"/>
      <c r="IH84" s="78"/>
      <c r="II84" s="78"/>
      <c r="IJ84" s="78"/>
      <c r="IK84" s="78"/>
      <c r="IL84" s="78"/>
      <c r="IM84" s="78"/>
      <c r="IN84" s="78"/>
      <c r="IO84" s="78"/>
      <c r="IP84" s="78"/>
    </row>
    <row r="85" spans="1:250" ht="12.95" customHeight="1">
      <c r="A85" s="103"/>
      <c r="B85" s="165"/>
      <c r="C85" s="166" t="s">
        <v>75</v>
      </c>
      <c r="D85" s="167" t="e">
        <f>ROUND(IF((D84/D83)&lt;=0.4,12.5*(D84/D83),IF((D84/D83)&gt;0.4,5)),1)</f>
        <v>#DIV/0!</v>
      </c>
      <c r="E85" s="171"/>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78"/>
      <c r="FL85" s="78"/>
      <c r="FM85" s="78"/>
      <c r="FN85" s="78"/>
      <c r="FO85" s="78"/>
      <c r="FP85" s="78"/>
      <c r="FQ85" s="78"/>
      <c r="FR85" s="78"/>
      <c r="FS85" s="78"/>
      <c r="FT85" s="78"/>
      <c r="FU85" s="78"/>
      <c r="FV85" s="78"/>
      <c r="FW85" s="78"/>
      <c r="FX85" s="78"/>
      <c r="FY85" s="78"/>
      <c r="FZ85" s="78"/>
      <c r="GA85" s="78"/>
      <c r="GB85" s="78"/>
      <c r="GC85" s="78"/>
      <c r="GD85" s="78"/>
      <c r="GE85" s="78"/>
      <c r="GF85" s="78"/>
      <c r="GG85" s="78"/>
      <c r="GH85" s="78"/>
      <c r="GI85" s="78"/>
      <c r="GJ85" s="78"/>
      <c r="GK85" s="78"/>
      <c r="GL85" s="78"/>
      <c r="GM85" s="78"/>
      <c r="GN85" s="78"/>
      <c r="GO85" s="78"/>
      <c r="GP85" s="78"/>
      <c r="GQ85" s="78"/>
      <c r="GR85" s="78"/>
      <c r="GS85" s="78"/>
      <c r="GT85" s="78"/>
      <c r="GU85" s="78"/>
      <c r="GV85" s="78"/>
      <c r="GW85" s="78"/>
      <c r="GX85" s="78"/>
      <c r="GY85" s="78"/>
      <c r="GZ85" s="78"/>
      <c r="HA85" s="78"/>
      <c r="HB85" s="78"/>
      <c r="HC85" s="78"/>
      <c r="HD85" s="78"/>
      <c r="HE85" s="78"/>
      <c r="HF85" s="78"/>
      <c r="HG85" s="78"/>
      <c r="HH85" s="78"/>
      <c r="HI85" s="78"/>
      <c r="HJ85" s="78"/>
      <c r="HK85" s="78"/>
      <c r="HL85" s="78"/>
      <c r="HM85" s="78"/>
      <c r="HN85" s="78"/>
      <c r="HO85" s="78"/>
      <c r="HP85" s="78"/>
      <c r="HQ85" s="78"/>
      <c r="HR85" s="78"/>
      <c r="HS85" s="78"/>
      <c r="HT85" s="78"/>
      <c r="HU85" s="78"/>
      <c r="HV85" s="78"/>
      <c r="HW85" s="78"/>
      <c r="HX85" s="78"/>
      <c r="HY85" s="78"/>
      <c r="HZ85" s="78"/>
      <c r="IA85" s="78"/>
      <c r="IB85" s="78"/>
      <c r="IC85" s="78"/>
      <c r="ID85" s="78"/>
      <c r="IE85" s="78"/>
      <c r="IF85" s="78"/>
      <c r="IG85" s="78"/>
      <c r="IH85" s="78"/>
      <c r="II85" s="78"/>
      <c r="IJ85" s="78"/>
      <c r="IK85" s="78"/>
      <c r="IL85" s="78"/>
      <c r="IM85" s="78"/>
      <c r="IN85" s="78"/>
      <c r="IO85" s="78"/>
      <c r="IP85" s="78"/>
    </row>
    <row r="86" spans="1:250" ht="4.5" customHeight="1">
      <c r="A86" s="103"/>
      <c r="B86" s="120"/>
      <c r="C86" s="121"/>
      <c r="D86" s="104"/>
      <c r="E86" s="79"/>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78"/>
      <c r="FL86" s="78"/>
      <c r="FM86" s="78"/>
      <c r="FN86" s="78"/>
      <c r="FO86" s="78"/>
      <c r="FP86" s="78"/>
      <c r="FQ86" s="78"/>
      <c r="FR86" s="78"/>
      <c r="FS86" s="78"/>
      <c r="FT86" s="78"/>
      <c r="FU86" s="78"/>
      <c r="FV86" s="78"/>
      <c r="FW86" s="78"/>
      <c r="FX86" s="78"/>
      <c r="FY86" s="78"/>
      <c r="FZ86" s="78"/>
      <c r="GA86" s="78"/>
      <c r="GB86" s="78"/>
      <c r="GC86" s="78"/>
      <c r="GD86" s="78"/>
      <c r="GE86" s="78"/>
      <c r="GF86" s="78"/>
      <c r="GG86" s="78"/>
      <c r="GH86" s="78"/>
      <c r="GI86" s="78"/>
      <c r="GJ86" s="78"/>
      <c r="GK86" s="78"/>
      <c r="GL86" s="78"/>
      <c r="GM86" s="78"/>
      <c r="GN86" s="78"/>
      <c r="GO86" s="78"/>
      <c r="GP86" s="78"/>
      <c r="GQ86" s="78"/>
      <c r="GR86" s="78"/>
      <c r="GS86" s="78"/>
      <c r="GT86" s="78"/>
      <c r="GU86" s="78"/>
      <c r="GV86" s="78"/>
      <c r="GW86" s="78"/>
      <c r="GX86" s="78"/>
      <c r="GY86" s="78"/>
      <c r="GZ86" s="78"/>
      <c r="HA86" s="78"/>
      <c r="HB86" s="78"/>
      <c r="HC86" s="78"/>
      <c r="HD86" s="78"/>
      <c r="HE86" s="78"/>
      <c r="HF86" s="78"/>
      <c r="HG86" s="78"/>
      <c r="HH86" s="78"/>
      <c r="HI86" s="78"/>
      <c r="HJ86" s="78"/>
      <c r="HK86" s="78"/>
      <c r="HL86" s="78"/>
      <c r="HM86" s="78"/>
      <c r="HN86" s="78"/>
      <c r="HO86" s="78"/>
      <c r="HP86" s="78"/>
      <c r="HQ86" s="78"/>
      <c r="HR86" s="78"/>
      <c r="HS86" s="78"/>
      <c r="HT86" s="78"/>
      <c r="HU86" s="78"/>
      <c r="HV86" s="78"/>
      <c r="HW86" s="78"/>
      <c r="HX86" s="78"/>
      <c r="HY86" s="78"/>
      <c r="HZ86" s="78"/>
      <c r="IA86" s="78"/>
      <c r="IB86" s="78"/>
      <c r="IC86" s="78"/>
      <c r="ID86" s="78"/>
      <c r="IE86" s="78"/>
      <c r="IF86" s="78"/>
      <c r="IG86" s="78"/>
      <c r="IH86" s="78"/>
      <c r="II86" s="78"/>
      <c r="IJ86" s="78"/>
      <c r="IK86" s="78"/>
      <c r="IL86" s="78"/>
      <c r="IM86" s="78"/>
      <c r="IN86" s="78"/>
      <c r="IO86" s="78"/>
      <c r="IP86" s="78"/>
    </row>
    <row r="87" spans="1:250" ht="25.5">
      <c r="A87" s="78"/>
      <c r="B87" s="196" t="s">
        <v>71</v>
      </c>
      <c r="C87" s="122"/>
      <c r="D87" s="97"/>
      <c r="E87" s="79"/>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78"/>
      <c r="FL87" s="78"/>
      <c r="FM87" s="78"/>
      <c r="FN87" s="78"/>
      <c r="FO87" s="78"/>
      <c r="FP87" s="78"/>
      <c r="FQ87" s="78"/>
      <c r="FR87" s="78"/>
      <c r="FS87" s="78"/>
      <c r="FT87" s="78"/>
      <c r="FU87" s="78"/>
      <c r="FV87" s="78"/>
      <c r="FW87" s="78"/>
      <c r="FX87" s="78"/>
      <c r="FY87" s="78"/>
      <c r="FZ87" s="78"/>
      <c r="GA87" s="78"/>
      <c r="GB87" s="78"/>
      <c r="GC87" s="78"/>
      <c r="GD87" s="78"/>
      <c r="GE87" s="78"/>
      <c r="GF87" s="78"/>
      <c r="GG87" s="78"/>
      <c r="GH87" s="78"/>
      <c r="GI87" s="78"/>
      <c r="GJ87" s="78"/>
      <c r="GK87" s="78"/>
      <c r="GL87" s="78"/>
      <c r="GM87" s="78"/>
      <c r="GN87" s="78"/>
      <c r="GO87" s="78"/>
      <c r="GP87" s="78"/>
      <c r="GQ87" s="78"/>
      <c r="GR87" s="78"/>
      <c r="GS87" s="78"/>
      <c r="GT87" s="78"/>
      <c r="GU87" s="78"/>
      <c r="GV87" s="78"/>
      <c r="GW87" s="78"/>
      <c r="GX87" s="78"/>
      <c r="GY87" s="78"/>
      <c r="GZ87" s="78"/>
      <c r="HA87" s="78"/>
      <c r="HB87" s="78"/>
      <c r="HC87" s="78"/>
      <c r="HD87" s="78"/>
      <c r="HE87" s="78"/>
      <c r="HF87" s="78"/>
      <c r="HG87" s="78"/>
      <c r="HH87" s="78"/>
      <c r="HI87" s="78"/>
      <c r="HJ87" s="78"/>
      <c r="HK87" s="78"/>
      <c r="HL87" s="78"/>
      <c r="HM87" s="78"/>
      <c r="HN87" s="78"/>
      <c r="HO87" s="78"/>
      <c r="HP87" s="78"/>
      <c r="HQ87" s="78"/>
      <c r="HR87" s="78"/>
      <c r="HS87" s="78"/>
      <c r="HT87" s="78"/>
      <c r="HU87" s="78"/>
      <c r="HV87" s="78"/>
      <c r="HW87" s="78"/>
      <c r="HX87" s="78"/>
      <c r="HY87" s="78"/>
      <c r="HZ87" s="78"/>
      <c r="IA87" s="78"/>
      <c r="IB87" s="78"/>
      <c r="IC87" s="78"/>
      <c r="ID87" s="78"/>
      <c r="IE87" s="78"/>
      <c r="IF87" s="78"/>
      <c r="IG87" s="78"/>
      <c r="IH87" s="78"/>
      <c r="II87" s="78"/>
      <c r="IJ87" s="78"/>
      <c r="IK87" s="78"/>
      <c r="IL87" s="78"/>
      <c r="IM87" s="78"/>
      <c r="IN87" s="78"/>
      <c r="IO87" s="78"/>
      <c r="IP87" s="78"/>
    </row>
    <row r="88" spans="1:250" ht="4.5" customHeight="1">
      <c r="A88" s="123"/>
      <c r="B88" s="99"/>
      <c r="C88" s="100"/>
      <c r="D88" s="101"/>
      <c r="E88" s="79"/>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78"/>
      <c r="FL88" s="78"/>
      <c r="FM88" s="78"/>
      <c r="FN88" s="78"/>
      <c r="FO88" s="78"/>
      <c r="FP88" s="78"/>
      <c r="FQ88" s="78"/>
      <c r="FR88" s="78"/>
      <c r="FS88" s="78"/>
      <c r="FT88" s="78"/>
      <c r="FU88" s="78"/>
      <c r="FV88" s="78"/>
      <c r="FW88" s="78"/>
      <c r="FX88" s="78"/>
      <c r="FY88" s="78"/>
      <c r="FZ88" s="78"/>
      <c r="GA88" s="78"/>
      <c r="GB88" s="78"/>
      <c r="GC88" s="78"/>
      <c r="GD88" s="78"/>
      <c r="GE88" s="78"/>
      <c r="GF88" s="78"/>
      <c r="GG88" s="78"/>
      <c r="GH88" s="78"/>
      <c r="GI88" s="78"/>
      <c r="GJ88" s="78"/>
      <c r="GK88" s="78"/>
      <c r="GL88" s="78"/>
      <c r="GM88" s="78"/>
      <c r="GN88" s="78"/>
      <c r="GO88" s="78"/>
      <c r="GP88" s="78"/>
      <c r="GQ88" s="78"/>
      <c r="GR88" s="78"/>
      <c r="GS88" s="78"/>
      <c r="GT88" s="78"/>
      <c r="GU88" s="78"/>
      <c r="GV88" s="78"/>
      <c r="GW88" s="78"/>
      <c r="GX88" s="78"/>
      <c r="GY88" s="78"/>
      <c r="GZ88" s="78"/>
      <c r="HA88" s="78"/>
      <c r="HB88" s="78"/>
      <c r="HC88" s="78"/>
      <c r="HD88" s="78"/>
      <c r="HE88" s="78"/>
      <c r="HF88" s="78"/>
      <c r="HG88" s="78"/>
      <c r="HH88" s="78"/>
      <c r="HI88" s="78"/>
      <c r="HJ88" s="78"/>
      <c r="HK88" s="78"/>
      <c r="HL88" s="78"/>
      <c r="HM88" s="78"/>
      <c r="HN88" s="78"/>
      <c r="HO88" s="78"/>
      <c r="HP88" s="78"/>
      <c r="HQ88" s="78"/>
      <c r="HR88" s="78"/>
      <c r="HS88" s="78"/>
      <c r="HT88" s="78"/>
      <c r="HU88" s="78"/>
      <c r="HV88" s="78"/>
      <c r="HW88" s="78"/>
      <c r="HX88" s="78"/>
      <c r="HY88" s="78"/>
      <c r="HZ88" s="78"/>
      <c r="IA88" s="78"/>
      <c r="IB88" s="78"/>
      <c r="IC88" s="78"/>
      <c r="ID88" s="78"/>
      <c r="IE88" s="78"/>
      <c r="IF88" s="78"/>
      <c r="IG88" s="78"/>
      <c r="IH88" s="78"/>
      <c r="II88" s="78"/>
      <c r="IJ88" s="78"/>
      <c r="IK88" s="78"/>
      <c r="IL88" s="78"/>
      <c r="IM88" s="78"/>
      <c r="IN88" s="78"/>
      <c r="IO88" s="78"/>
      <c r="IP88" s="78"/>
    </row>
    <row r="89" spans="1:250" ht="25.5" customHeight="1">
      <c r="A89" s="115" t="s">
        <v>111</v>
      </c>
      <c r="B89" s="115"/>
      <c r="C89" s="192" t="s">
        <v>74</v>
      </c>
      <c r="D89" s="79" t="s">
        <v>25</v>
      </c>
    </row>
    <row r="90" spans="1:250" ht="38.25">
      <c r="A90" s="124"/>
      <c r="B90" s="103" t="s">
        <v>112</v>
      </c>
      <c r="C90" s="208">
        <f>Master!D42</f>
        <v>0.5</v>
      </c>
      <c r="D90" s="168"/>
    </row>
    <row r="91" spans="1:250" ht="51">
      <c r="A91" s="124"/>
      <c r="B91" s="103" t="s">
        <v>113</v>
      </c>
      <c r="C91" s="219"/>
      <c r="D91" s="168"/>
    </row>
    <row r="92" spans="1:250" ht="4.5" customHeight="1">
      <c r="A92" s="124"/>
      <c r="B92" s="94"/>
      <c r="C92" s="94"/>
    </row>
    <row r="93" spans="1:250" ht="25.5">
      <c r="A93" s="124"/>
      <c r="B93" s="196" t="s">
        <v>71</v>
      </c>
      <c r="C93" s="96"/>
      <c r="D93" s="125"/>
    </row>
    <row r="94" spans="1:250" ht="4.5" customHeight="1">
      <c r="A94" s="126"/>
      <c r="B94" s="99"/>
      <c r="C94" s="127"/>
      <c r="D94" s="126"/>
    </row>
    <row r="96" spans="1:250">
      <c r="B96" s="170"/>
    </row>
    <row r="97" spans="2:2">
      <c r="B97" s="170"/>
    </row>
    <row r="98" spans="2:2">
      <c r="B98" s="172"/>
    </row>
  </sheetData>
  <sheetProtection selectLockedCells="1"/>
  <mergeCells count="19">
    <mergeCell ref="D37:D39"/>
    <mergeCell ref="C51:C52"/>
    <mergeCell ref="D51:D52"/>
    <mergeCell ref="C44:C46"/>
    <mergeCell ref="D44:D46"/>
    <mergeCell ref="A50:B50"/>
    <mergeCell ref="A56:B56"/>
    <mergeCell ref="D64:D65"/>
    <mergeCell ref="D66:D67"/>
    <mergeCell ref="C90:C91"/>
    <mergeCell ref="C64:C67"/>
    <mergeCell ref="D73:D77"/>
    <mergeCell ref="C57:C58"/>
    <mergeCell ref="C83:C84"/>
    <mergeCell ref="C9:C12"/>
    <mergeCell ref="C22:C24"/>
    <mergeCell ref="C29:C31"/>
    <mergeCell ref="C73:C77"/>
    <mergeCell ref="C37:C39"/>
  </mergeCells>
  <phoneticPr fontId="0" type="noConversion"/>
  <conditionalFormatting sqref="E81">
    <cfRule type="cellIs" dxfId="149" priority="43" operator="greaterThan">
      <formula>5</formula>
    </cfRule>
  </conditionalFormatting>
  <conditionalFormatting sqref="E62">
    <cfRule type="cellIs" dxfId="148" priority="42" operator="greaterThan">
      <formula>5</formula>
    </cfRule>
  </conditionalFormatting>
  <conditionalFormatting sqref="E7">
    <cfRule type="cellIs" dxfId="147" priority="41" operator="greaterThan">
      <formula>5</formula>
    </cfRule>
  </conditionalFormatting>
  <conditionalFormatting sqref="D9">
    <cfRule type="expression" dxfId="146" priority="10">
      <formula>SUM(D9:D12)&gt;5</formula>
    </cfRule>
    <cfRule type="cellIs" dxfId="145" priority="40" operator="greaterThan">
      <formula>3</formula>
    </cfRule>
  </conditionalFormatting>
  <conditionalFormatting sqref="D17">
    <cfRule type="cellIs" dxfId="144" priority="36" operator="greaterThan">
      <formula>5</formula>
    </cfRule>
  </conditionalFormatting>
  <conditionalFormatting sqref="D22">
    <cfRule type="cellIs" dxfId="143" priority="34" operator="greaterThan">
      <formula>2</formula>
    </cfRule>
  </conditionalFormatting>
  <conditionalFormatting sqref="D64">
    <cfRule type="cellIs" dxfId="142" priority="29" operator="greaterThan">
      <formula>3</formula>
    </cfRule>
  </conditionalFormatting>
  <conditionalFormatting sqref="D66">
    <cfRule type="cellIs" dxfId="141" priority="27" operator="greaterThan">
      <formula>2</formula>
    </cfRule>
  </conditionalFormatting>
  <conditionalFormatting sqref="D73:D77">
    <cfRule type="cellIs" dxfId="140" priority="25" operator="greaterThan">
      <formula>5</formula>
    </cfRule>
  </conditionalFormatting>
  <conditionalFormatting sqref="D85">
    <cfRule type="cellIs" dxfId="139" priority="24" operator="greaterThan">
      <formula>5</formula>
    </cfRule>
  </conditionalFormatting>
  <conditionalFormatting sqref="D90">
    <cfRule type="cellIs" dxfId="138" priority="23" operator="greaterThan">
      <formula>3</formula>
    </cfRule>
  </conditionalFormatting>
  <conditionalFormatting sqref="D23">
    <cfRule type="cellIs" dxfId="137" priority="22" operator="greaterThan">
      <formula>2</formula>
    </cfRule>
  </conditionalFormatting>
  <conditionalFormatting sqref="D24">
    <cfRule type="cellIs" dxfId="136" priority="21" operator="greaterThan">
      <formula>1</formula>
    </cfRule>
  </conditionalFormatting>
  <conditionalFormatting sqref="D29">
    <cfRule type="cellIs" dxfId="135" priority="20" operator="greaterThan">
      <formula>1</formula>
    </cfRule>
  </conditionalFormatting>
  <conditionalFormatting sqref="D30">
    <cfRule type="cellIs" dxfId="134" priority="19" operator="greaterThan">
      <formula>2</formula>
    </cfRule>
  </conditionalFormatting>
  <conditionalFormatting sqref="D31">
    <cfRule type="cellIs" dxfId="133" priority="18" operator="greaterThan">
      <formula>2</formula>
    </cfRule>
  </conditionalFormatting>
  <conditionalFormatting sqref="E35">
    <cfRule type="cellIs" dxfId="132" priority="17" operator="greaterThan">
      <formula>5</formula>
    </cfRule>
  </conditionalFormatting>
  <conditionalFormatting sqref="D37:D39">
    <cfRule type="cellIs" dxfId="131" priority="16" operator="greaterThan">
      <formula>5</formula>
    </cfRule>
  </conditionalFormatting>
  <conditionalFormatting sqref="D51:D52">
    <cfRule type="cellIs" dxfId="130" priority="15" operator="greaterThan">
      <formula>5</formula>
    </cfRule>
  </conditionalFormatting>
  <conditionalFormatting sqref="D44:D46">
    <cfRule type="cellIs" dxfId="129" priority="14" operator="greaterThan">
      <formula>5</formula>
    </cfRule>
  </conditionalFormatting>
  <conditionalFormatting sqref="D57">
    <cfRule type="cellIs" dxfId="128" priority="13" operator="greaterThan">
      <formula>3</formula>
    </cfRule>
  </conditionalFormatting>
  <conditionalFormatting sqref="D91">
    <cfRule type="cellIs" dxfId="127" priority="11" operator="greaterThan">
      <formula>2</formula>
    </cfRule>
  </conditionalFormatting>
  <conditionalFormatting sqref="D10">
    <cfRule type="expression" dxfId="126" priority="8">
      <formula>SUM(D9:D12)&gt;5</formula>
    </cfRule>
    <cfRule type="cellIs" dxfId="125" priority="9" operator="greaterThan">
      <formula>2</formula>
    </cfRule>
  </conditionalFormatting>
  <conditionalFormatting sqref="D11">
    <cfRule type="expression" dxfId="124" priority="6">
      <formula>SUM(D9:D12)&gt;5</formula>
    </cfRule>
    <cfRule type="cellIs" dxfId="123" priority="7" operator="greaterThan">
      <formula>1.5</formula>
    </cfRule>
  </conditionalFormatting>
  <conditionalFormatting sqref="D12">
    <cfRule type="expression" dxfId="122" priority="2">
      <formula>SUM(D9:D12)&gt;5</formula>
    </cfRule>
    <cfRule type="cellIs" dxfId="121" priority="3" operator="greaterThan">
      <formula>1</formula>
    </cfRule>
  </conditionalFormatting>
  <conditionalFormatting sqref="D58">
    <cfRule type="cellIs" dxfId="120" priority="1" operator="greaterThan">
      <formula>2</formula>
    </cfRule>
  </conditionalFormatting>
  <dataValidations count="1">
    <dataValidation operator="greaterThanOrEqual" allowBlank="1" showInputMessage="1" showErrorMessage="1" sqref="D84" xr:uid="{00000000-0002-0000-0100-000000000000}"/>
  </dataValidations>
  <pageMargins left="0.78740157480314965" right="0.78740157480314965" top="0.78740157480314965" bottom="0.55118110236220474" header="0.51181102362204722" footer="0.19685039370078741"/>
  <pageSetup paperSize="9" scale="67" firstPageNumber="0" fitToHeight="2" orientation="portrait" r:id="rId1"/>
  <headerFooter alignWithMargins="0">
    <oddFooter>&amp;R&amp;7&amp;P de &amp;N</oddFooter>
  </headerFooter>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IP94"/>
  <sheetViews>
    <sheetView zoomScale="130" zoomScaleNormal="130" workbookViewId="0">
      <selection activeCell="A3" sqref="A3"/>
    </sheetView>
  </sheetViews>
  <sheetFormatPr baseColWidth="10" defaultColWidth="11.28515625" defaultRowHeight="12.75"/>
  <cols>
    <col min="1" max="1" width="4.5703125" style="72" customWidth="1"/>
    <col min="2" max="2" width="88" style="72" customWidth="1"/>
    <col min="3" max="3" width="11.7109375" style="72" customWidth="1"/>
    <col min="4" max="4" width="11.28515625" style="72" customWidth="1"/>
    <col min="5" max="5" width="13.42578125" style="72" customWidth="1"/>
    <col min="6" max="16384" width="11.28515625" style="72"/>
  </cols>
  <sheetData>
    <row r="1" spans="1:250" ht="14.25">
      <c r="A1" s="70" t="s">
        <v>17</v>
      </c>
      <c r="B1" s="70"/>
      <c r="C1" s="70"/>
      <c r="D1" s="70"/>
      <c r="E1" s="71" t="str">
        <f>Master!B3</f>
        <v>XXXX</v>
      </c>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row>
    <row r="2" spans="1:250" ht="14.25">
      <c r="A2" s="70" t="str">
        <f>Master!A2</f>
        <v>Election du géomètre conservateur / de la géomètre conservatrice pour la période 2026 - 2033</v>
      </c>
      <c r="B2" s="70"/>
      <c r="C2" s="70"/>
      <c r="D2" s="70"/>
      <c r="E2" s="73"/>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row>
    <row r="3" spans="1:250" ht="14.25">
      <c r="A3" s="71"/>
      <c r="B3" s="70"/>
      <c r="C3" s="70"/>
      <c r="D3" s="70"/>
      <c r="E3" s="73"/>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row>
    <row r="4" spans="1:250" ht="15">
      <c r="A4" s="74" t="s">
        <v>64</v>
      </c>
      <c r="B4" s="74"/>
      <c r="C4" s="74"/>
      <c r="D4" s="70"/>
      <c r="E4" s="75" t="s">
        <v>62</v>
      </c>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row>
    <row r="5" spans="1:250" ht="15">
      <c r="A5" s="76"/>
      <c r="B5" s="75"/>
      <c r="C5" s="75"/>
      <c r="D5" s="70"/>
      <c r="E5" s="77" t="str">
        <f>Master!B9</f>
        <v>b</v>
      </c>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row>
    <row r="6" spans="1:250">
      <c r="A6" s="78"/>
      <c r="B6" s="78"/>
      <c r="C6" s="78"/>
      <c r="D6" s="78"/>
      <c r="E6" s="79"/>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row>
    <row r="7" spans="1:250" ht="18.95" customHeight="1">
      <c r="A7" s="80" t="str">
        <f>'Soumissionnaire A'!A7</f>
        <v>Prestations</v>
      </c>
      <c r="B7" s="81"/>
      <c r="C7" s="81"/>
      <c r="D7" s="81" t="s">
        <v>73</v>
      </c>
      <c r="E7" s="128">
        <f>ROUND((D9+D10+D11+D12)*C9+D17*C17+(D22+D23+D24)*C22+(D29+D30+D31)*C29,1)</f>
        <v>0</v>
      </c>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row>
    <row r="8" spans="1:250" ht="18.95" customHeight="1">
      <c r="A8" s="82" t="str">
        <f>'Soumissionnaire A'!A8</f>
        <v xml:space="preserve">Concept de prestations et évent. présentation personnelle de l’offre </v>
      </c>
      <c r="B8" s="78"/>
      <c r="C8" s="79" t="s">
        <v>74</v>
      </c>
      <c r="D8" s="79" t="s">
        <v>25</v>
      </c>
      <c r="E8" s="79"/>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row>
    <row r="9" spans="1:250" ht="25.5">
      <c r="B9" s="2" t="str">
        <f>'Soumissionnaire A'!B9</f>
        <v>- Concept de prestations: La structure de l’offre est-elle claire et compréhensible? -&gt; (valeur entre 0,0 et 1,5 (sans présentation personnelle, valeur entre 0,0 et 3,0))</v>
      </c>
      <c r="C9" s="208">
        <f>Master!D24</f>
        <v>0.625</v>
      </c>
      <c r="D9" s="84"/>
      <c r="E9" s="79"/>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row>
    <row r="10" spans="1:250" ht="25.5">
      <c r="B10" s="2" t="str">
        <f>'Soumissionnaire A'!B10</f>
        <v>- Concept de prestations: Un déroulement plausible du mandat a-t-il été présenté? -&gt; (valeur entre 0,0 et 1,0 (sans présentation personnelle, valeur entre 0,0 et 2,0))</v>
      </c>
      <c r="C10" s="209"/>
      <c r="D10" s="84"/>
      <c r="E10" s="79"/>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row>
    <row r="11" spans="1:250" ht="25.5">
      <c r="B11" s="2" t="str">
        <f>'Soumissionnaire A'!B11</f>
        <v>- Présentation personnelle de l’offre: Les réponses données à toutes les questions sont-elles satisfaisantes? -&gt; (valeur entre 0,0 et 1,5 (seulement en cas de présentation personnelle))</v>
      </c>
      <c r="C11" s="209"/>
      <c r="D11" s="84"/>
      <c r="E11" s="79"/>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row>
    <row r="12" spans="1:250" ht="25.5">
      <c r="B12" s="1" t="str">
        <f>'Soumissionnaire A'!B12</f>
        <v>- Présentation personnelle de l’offre: La présentation orale a-t-elle été
convaincante? -&gt; (valeur entre 0,0 et 1,0 (seulement en cas de présentation personnelle))</v>
      </c>
      <c r="C12" s="219"/>
      <c r="D12" s="84"/>
      <c r="E12" s="79"/>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row>
    <row r="13" spans="1:250" ht="4.5" customHeight="1">
      <c r="B13" s="1"/>
      <c r="C13" s="1"/>
      <c r="D13" s="85"/>
      <c r="E13" s="79"/>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row>
    <row r="14" spans="1:250" ht="30.75" customHeight="1">
      <c r="B14" s="196" t="s">
        <v>70</v>
      </c>
      <c r="C14" s="5"/>
      <c r="D14" s="86"/>
      <c r="E14" s="79"/>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row>
    <row r="15" spans="1:250" s="92" customFormat="1" ht="4.5" customHeight="1">
      <c r="A15" s="87"/>
      <c r="B15" s="88"/>
      <c r="C15" s="89"/>
      <c r="D15" s="90"/>
      <c r="E15" s="91"/>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row>
    <row r="16" spans="1:250" ht="18.95" customHeight="1">
      <c r="A16" s="3" t="str">
        <f>'Soumissionnaire A'!A16</f>
        <v>Références</v>
      </c>
      <c r="B16" s="78"/>
      <c r="C16" s="193" t="s">
        <v>74</v>
      </c>
      <c r="D16" s="79" t="s">
        <v>25</v>
      </c>
      <c r="E16" s="79"/>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row>
    <row r="17" spans="1:250">
      <c r="B17" s="2" t="str">
        <f>'Soumissionnaire A'!B17</f>
        <v>- Collaboration -&gt; (valeur entre 0,0 et 5,0; évaluation selon le tableau du chap. 3.4)</v>
      </c>
      <c r="C17" s="150">
        <f>Master!D25</f>
        <v>0.125</v>
      </c>
      <c r="D17" s="84"/>
      <c r="E17" s="79"/>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row>
    <row r="18" spans="1:250" ht="4.5" customHeight="1">
      <c r="B18" s="2"/>
      <c r="C18" s="2"/>
      <c r="D18" s="85"/>
      <c r="E18" s="79"/>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row>
    <row r="19" spans="1:250" ht="25.5">
      <c r="B19" s="196" t="s">
        <v>70</v>
      </c>
      <c r="C19" s="4"/>
      <c r="D19" s="86"/>
      <c r="E19" s="79"/>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row>
    <row r="20" spans="1:250" s="92" customFormat="1" ht="4.5" customHeight="1">
      <c r="A20" s="87"/>
      <c r="B20" s="2"/>
      <c r="C20" s="2"/>
      <c r="D20" s="90"/>
      <c r="E20" s="91"/>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row>
    <row r="21" spans="1:250" ht="18.95" customHeight="1">
      <c r="A21" s="3" t="str">
        <f>'Soumissionnaire A'!A21</f>
        <v>Service à la clientèle</v>
      </c>
      <c r="B21" s="93"/>
      <c r="C21" s="193" t="s">
        <v>74</v>
      </c>
      <c r="D21" s="79" t="s">
        <v>25</v>
      </c>
      <c r="E21" s="79"/>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row>
    <row r="22" spans="1:250" ht="51">
      <c r="A22" s="78"/>
      <c r="B22" s="94" t="str">
        <f>'Soumissionnaire A'!B22</f>
        <v>- Distance entre la commune (administration communale) -&gt; bureau de géomètres
   0 - 20 km                  (2 points)
   21 - 40 km                (1 point)
   Plus de 40 km           (0 point)</v>
      </c>
      <c r="C22" s="238">
        <f>Master!D26</f>
        <v>0.125</v>
      </c>
      <c r="D22" s="152"/>
      <c r="E22" s="79"/>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row>
    <row r="23" spans="1:250" ht="51">
      <c r="A23" s="78"/>
      <c r="B23" s="94" t="str">
        <f>'Soumissionnaire A'!B23</f>
        <v>- Interlocutrice ou interlocuteur fixe à disposition de la commune pour les opérations relevant de la MO
   Non                                                 (0 point)
   Oui, depuis 4 ans ou moins               (1 point)
   Oui, depuis 5 ans ou plus                  (2 points)</v>
      </c>
      <c r="C23" s="209"/>
      <c r="D23" s="152"/>
      <c r="E23" s="79"/>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row>
    <row r="24" spans="1:250" ht="38.25">
      <c r="A24" s="78"/>
      <c r="B24" s="94" t="str">
        <f>'Soumissionnaire A'!B24</f>
        <v>- Conseil à la clientèle: offres en ligne (p. ex. convenir d’un entretien, saisir un mandat, etc.)
   Oui       (1 point)
   Non      (0 point)</v>
      </c>
      <c r="C24" s="219"/>
      <c r="D24" s="152"/>
      <c r="E24" s="79"/>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row>
    <row r="25" spans="1:250" ht="4.5" customHeight="1">
      <c r="A25" s="78"/>
      <c r="B25" s="94"/>
      <c r="C25" s="94"/>
      <c r="D25" s="79"/>
      <c r="E25" s="79"/>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row>
    <row r="26" spans="1:250" ht="25.5">
      <c r="A26" s="78"/>
      <c r="B26" s="196" t="s">
        <v>71</v>
      </c>
      <c r="C26" s="96"/>
      <c r="D26" s="97"/>
      <c r="E26" s="7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row>
    <row r="27" spans="1:250" ht="4.5" customHeight="1">
      <c r="A27" s="98"/>
      <c r="B27" s="99"/>
      <c r="C27" s="151"/>
      <c r="D27" s="101"/>
      <c r="E27" s="79"/>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row>
    <row r="28" spans="1:250" ht="18.95" customHeight="1">
      <c r="A28" s="102" t="str">
        <f>'Soumissionnaire A'!A28</f>
        <v>Autres prestations relevant de la géomatique ou de la mensuration dans le cadre de la MO</v>
      </c>
      <c r="B28" s="103"/>
      <c r="C28" s="79" t="s">
        <v>74</v>
      </c>
      <c r="D28" s="79" t="s">
        <v>25</v>
      </c>
      <c r="E28" s="79"/>
      <c r="F28" s="79"/>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row>
    <row r="29" spans="1:250" ht="51">
      <c r="A29" s="102"/>
      <c r="B29" s="94" t="str">
        <f>'Soumissionnaire A'!B29</f>
        <v>- Amélioration foncière
   Oui                                                                          (0.5 point)
   Oui, avec références dans les 8 dernières années      (1 point)
   Non                                                                         (0 point)</v>
      </c>
      <c r="C29" s="238">
        <f>Master!D27</f>
        <v>0.125</v>
      </c>
      <c r="D29" s="152"/>
      <c r="E29" s="79"/>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row>
    <row r="30" spans="1:250" ht="51">
      <c r="A30" s="102"/>
      <c r="B30" s="94" t="str">
        <f>'Soumissionnaire A'!B30</f>
        <v>- Remaniement parcellaire de terrains à bâtir
   Oui                                                                          (1 point)
   Oui, avec références dans les 8 dernières années      (2 points)
   Non                                                                         (0 point)</v>
      </c>
      <c r="C30" s="209"/>
      <c r="D30" s="152"/>
      <c r="E30" s="79"/>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row>
    <row r="31" spans="1:250" ht="63.75">
      <c r="A31" s="102"/>
      <c r="B31" s="94" t="str">
        <f>'Soumissionnaire A'!B31</f>
        <v>- Portail Web SIG sur des thèmes connexes à la MO (p. ex. prestations supplémentaires: accès protégé aux informations de réseaux comme ceux des eaux ou des eaux usées)
   Web SIG MO avec prestations supplémentaires     (2 points)
   Seulement Web SIG MO                                      (1 point)
   Non                                                                    (0 point)</v>
      </c>
      <c r="C31" s="219"/>
      <c r="D31" s="152"/>
      <c r="E31" s="79"/>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row>
    <row r="32" spans="1:250" ht="4.5" customHeight="1">
      <c r="A32" s="102"/>
      <c r="B32" s="94"/>
      <c r="C32" s="94"/>
      <c r="D32" s="79"/>
      <c r="E32" s="79"/>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row>
    <row r="33" spans="1:250" ht="25.5">
      <c r="A33" s="102"/>
      <c r="B33" s="196" t="s">
        <v>71</v>
      </c>
      <c r="C33" s="96"/>
      <c r="D33" s="97"/>
      <c r="E33" s="79"/>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row>
    <row r="34" spans="1:250" ht="4.5" customHeight="1">
      <c r="A34" s="102"/>
      <c r="B34" s="154"/>
      <c r="C34" s="156"/>
      <c r="D34" s="155"/>
      <c r="E34" s="79"/>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row>
    <row r="35" spans="1:250" ht="18.95" customHeight="1">
      <c r="A35" s="80" t="str">
        <f>'Soumissionnaire A'!A35</f>
        <v>Assurance-qualité</v>
      </c>
      <c r="B35" s="109"/>
      <c r="C35" s="109"/>
      <c r="D35" s="81" t="s">
        <v>73</v>
      </c>
      <c r="E35" s="128">
        <f>ROUND(D37*C37+D44*C44+D51*C51+(D57+D58)*C57,1)</f>
        <v>0</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row>
    <row r="36" spans="1:250" ht="18.95" customHeight="1">
      <c r="A36" s="82" t="str">
        <f>'Soumissionnaire A'!A36</f>
        <v>Assurance-qualité dans la mensuration officielle (MO)</v>
      </c>
      <c r="B36" s="78"/>
      <c r="C36" s="79" t="s">
        <v>74</v>
      </c>
      <c r="D36" s="79" t="s">
        <v>25</v>
      </c>
      <c r="E36" s="79"/>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row>
    <row r="37" spans="1:250">
      <c r="A37" s="103"/>
      <c r="B37" s="129" t="str">
        <f>'Soumissionnaire A'!B37</f>
        <v>- Système de gestion de la qualité selon la norme ISO -&gt; (5 points)</v>
      </c>
      <c r="C37" s="239">
        <f>Master!D30</f>
        <v>0.25</v>
      </c>
      <c r="D37" s="233"/>
      <c r="E37" s="79"/>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row>
    <row r="38" spans="1:250">
      <c r="A38" s="103"/>
      <c r="B38" s="129" t="str">
        <f>'Soumissionnaire A'!B38</f>
        <v>- Système de gestion de la qualité propre au bureau -&gt; (3 points)</v>
      </c>
      <c r="C38" s="240"/>
      <c r="D38" s="223"/>
      <c r="E38" s="79"/>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row>
    <row r="39" spans="1:250">
      <c r="A39" s="103"/>
      <c r="B39" s="129" t="str">
        <f>'Soumissionnaire A'!B39</f>
        <v>- Aucun système de gestion de la qualité -&gt; (0 point)</v>
      </c>
      <c r="C39" s="241"/>
      <c r="D39" s="224"/>
      <c r="E39" s="79"/>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row>
    <row r="40" spans="1:250" ht="4.5" customHeight="1">
      <c r="A40" s="103"/>
      <c r="B40" s="120"/>
      <c r="C40" s="120"/>
      <c r="D40" s="104"/>
      <c r="E40" s="79"/>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row>
    <row r="41" spans="1:250" ht="25.5">
      <c r="A41" s="78"/>
      <c r="B41" s="196" t="s">
        <v>71</v>
      </c>
      <c r="C41" s="122"/>
      <c r="D41" s="97"/>
      <c r="E41" s="79"/>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row>
    <row r="42" spans="1:250" ht="4.5" customHeight="1">
      <c r="A42" s="78"/>
      <c r="B42" s="154"/>
      <c r="C42" s="162"/>
      <c r="D42" s="163"/>
      <c r="E42" s="79"/>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row>
    <row r="43" spans="1:250" ht="18.75" customHeight="1">
      <c r="A43" s="159" t="str">
        <f>'Soumissionnaire A'!A43</f>
        <v>Sécurité de l’information</v>
      </c>
      <c r="B43" s="161"/>
      <c r="C43" s="79" t="s">
        <v>74</v>
      </c>
      <c r="D43" s="79" t="s">
        <v>25</v>
      </c>
      <c r="E43" s="7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row>
    <row r="44" spans="1:250">
      <c r="A44" s="78"/>
      <c r="B44" s="119" t="str">
        <f>'Soumissionnaire A'!B44</f>
        <v>- Attestation du respect des conditions selon l’article 19, alinéa 1 OMO-DDPS -&gt; (5 points)</v>
      </c>
      <c r="C44" s="242">
        <f>Master!D31</f>
        <v>0.25</v>
      </c>
      <c r="D44" s="233"/>
      <c r="E44" s="79"/>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row>
    <row r="45" spans="1:250">
      <c r="A45" s="78"/>
      <c r="B45" s="119" t="str">
        <f>'Soumissionnaire A'!B45</f>
        <v>- Certificat ne respectant pas les conditions de la norme ISO -&gt; (3 points)</v>
      </c>
      <c r="C45" s="240"/>
      <c r="D45" s="223"/>
      <c r="E45" s="79"/>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row>
    <row r="46" spans="1:250">
      <c r="A46" s="78"/>
      <c r="B46" s="119" t="str">
        <f>'Soumissionnaire A'!B46</f>
        <v>- Aucune information ni attestation -&gt; (0 point)</v>
      </c>
      <c r="C46" s="241"/>
      <c r="D46" s="224"/>
      <c r="E46" s="79"/>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row>
    <row r="47" spans="1:250" ht="4.5" customHeight="1">
      <c r="A47" s="78"/>
      <c r="B47" s="120"/>
      <c r="C47" s="158"/>
      <c r="D47" s="155"/>
      <c r="E47" s="7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row>
    <row r="48" spans="1:250" ht="25.5">
      <c r="A48" s="78"/>
      <c r="B48" s="196" t="s">
        <v>71</v>
      </c>
      <c r="C48" s="158"/>
      <c r="D48" s="155"/>
      <c r="E48" s="79"/>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row>
    <row r="49" spans="1:250" ht="4.5" customHeight="1">
      <c r="A49" s="123"/>
      <c r="B49" s="99"/>
      <c r="C49" s="100"/>
      <c r="D49" s="101"/>
      <c r="E49" s="79"/>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row>
    <row r="50" spans="1:250" ht="25.5" customHeight="1">
      <c r="A50" s="216" t="str">
        <f>'Soumissionnaire A'!A50</f>
        <v xml:space="preserve">Modes de suppléance de la géomètre conservatrice ou du géomètre conservateur, par ex. lors de vacances (selon art. 5 OCMO)
</v>
      </c>
      <c r="B50" s="216"/>
      <c r="C50" s="193" t="s">
        <v>74</v>
      </c>
      <c r="D50" s="79" t="s">
        <v>25</v>
      </c>
    </row>
    <row r="51" spans="1:250">
      <c r="A51" s="124"/>
      <c r="B51" s="94" t="str">
        <f>'Soumissionnaire A'!B51</f>
        <v>- Suppléante ou suppléant au sein de l’entreprise -&gt; (5 points)</v>
      </c>
      <c r="C51" s="225">
        <f>Master!D32</f>
        <v>0.25</v>
      </c>
      <c r="D51" s="229"/>
    </row>
    <row r="52" spans="1:250">
      <c r="A52" s="124"/>
      <c r="B52" s="94" t="str">
        <f>'Soumissionnaire A'!B52</f>
        <v>- Suppléante ou suppléant au sein d’une autre entreprise -&gt; (3 points)</v>
      </c>
      <c r="C52" s="219"/>
      <c r="D52" s="230"/>
    </row>
    <row r="53" spans="1:250" ht="4.5" customHeight="1">
      <c r="A53" s="124"/>
      <c r="B53" s="94"/>
      <c r="C53" s="94"/>
    </row>
    <row r="54" spans="1:250" ht="25.5">
      <c r="A54" s="124"/>
      <c r="B54" s="196" t="s">
        <v>71</v>
      </c>
      <c r="C54" s="96"/>
      <c r="D54" s="125"/>
    </row>
    <row r="55" spans="1:250" ht="4.5" customHeight="1">
      <c r="A55" s="124"/>
      <c r="B55" s="154"/>
      <c r="C55" s="156"/>
      <c r="D55" s="157"/>
    </row>
    <row r="56" spans="1:250">
      <c r="A56" s="216" t="str">
        <f>'Soumissionnaire A'!A56</f>
        <v xml:space="preserve">Perfectionnement dans le domaine de la MO pour les membres du personnel
</v>
      </c>
      <c r="B56" s="216"/>
      <c r="C56" s="163" t="s">
        <v>74</v>
      </c>
      <c r="D56" s="79" t="s">
        <v>25</v>
      </c>
    </row>
    <row r="57" spans="1:250" ht="38.25">
      <c r="A57" s="124"/>
      <c r="B57" s="94" t="str">
        <f>'Soumissionnaire A'!B57</f>
        <v>- Stratégie contenant des prescriptions claires dans les domaines de la technique (outils, logiciels) et de la géomatique
   Programme de perfectionnement -&gt; (3 points)</v>
      </c>
      <c r="C57" s="225">
        <f>Master!D33</f>
        <v>0.25</v>
      </c>
      <c r="D57" s="164"/>
    </row>
    <row r="58" spans="1:250" ht="51">
      <c r="A58" s="124"/>
      <c r="B58" s="94" t="str">
        <f>'Soumissionnaire A'!B58</f>
        <v>- Stratégie contenant des prescriptions claires dans les domaines de la technique (outils, logiciels) et de la géomatique
   Attestation de perfectionnement (nombre d’heures et contenu) de tous les membres du personnel -&gt; (2 points)</v>
      </c>
      <c r="C58" s="219"/>
      <c r="D58" s="153"/>
    </row>
    <row r="59" spans="1:250" ht="4.5" customHeight="1">
      <c r="A59" s="124"/>
      <c r="B59" s="94"/>
      <c r="C59" s="94"/>
    </row>
    <row r="60" spans="1:250" ht="25.5">
      <c r="A60" s="124"/>
      <c r="B60" s="196" t="s">
        <v>71</v>
      </c>
      <c r="C60" s="96"/>
      <c r="D60" s="125"/>
    </row>
    <row r="61" spans="1:250" ht="6" customHeight="1">
      <c r="A61" s="105"/>
      <c r="B61" s="106"/>
      <c r="C61" s="94"/>
      <c r="D61" s="79"/>
      <c r="E61" s="79"/>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row>
    <row r="62" spans="1:250" ht="18.95" customHeight="1">
      <c r="A62" s="80" t="str">
        <f>'Soumissionnaire A'!A62</f>
        <v>Expérience dans la mise à jour de la mensuration officielle</v>
      </c>
      <c r="B62" s="109"/>
      <c r="C62" s="109"/>
      <c r="D62" s="81" t="s">
        <v>73</v>
      </c>
      <c r="E62" s="128">
        <f>ROUND((D64+D66)*C64+D73*C73,1)</f>
        <v>0</v>
      </c>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row>
    <row r="63" spans="1:250" ht="18.95" customHeight="1">
      <c r="A63" s="82" t="str">
        <f>'Soumissionnaire A'!A63</f>
        <v>Expérience du bureau dans des communes similaires</v>
      </c>
      <c r="B63" s="78"/>
      <c r="C63" s="79" t="s">
        <v>74</v>
      </c>
      <c r="D63" s="79" t="s">
        <v>25</v>
      </c>
      <c r="E63" s="79"/>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row>
    <row r="64" spans="1:250">
      <c r="A64" s="103"/>
      <c r="B64" s="110" t="str">
        <f>'Soumissionnaire A'!B64</f>
        <v>- Géomètre conservatrice ou géomètre conservateur (0 à 5 ans) -&gt; (1.5 point)</v>
      </c>
      <c r="C64" s="235">
        <f>Master!D36</f>
        <v>0.66666666666666663</v>
      </c>
      <c r="D64" s="217"/>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row>
    <row r="65" spans="1:250">
      <c r="A65" s="103"/>
      <c r="B65" s="110" t="str">
        <f>'Soumissionnaire A'!B65</f>
        <v>- Géomètre conservatrice ou géomètre conservateur (6 ans et plus) -&gt; (3 points)</v>
      </c>
      <c r="C65" s="236"/>
      <c r="D65" s="218"/>
      <c r="E65" s="79"/>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row>
    <row r="66" spans="1:250">
      <c r="A66" s="103"/>
      <c r="B66" s="110" t="str">
        <f>'Soumissionnaire A'!B66</f>
        <v>- Employée ou employé (interlocutrice ou interlocuteur) (0 à 5 ans) -&gt; (1 point)</v>
      </c>
      <c r="C66" s="236"/>
      <c r="D66" s="217"/>
      <c r="E66" s="79"/>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row>
    <row r="67" spans="1:250">
      <c r="A67" s="103"/>
      <c r="B67" s="110" t="str">
        <f>'Soumissionnaire A'!B67</f>
        <v>- Employée ou employé (interlocutrice ou interlocuteur) (6 ans et plus) -&gt; (2 points)</v>
      </c>
      <c r="C67" s="237"/>
      <c r="D67" s="218"/>
      <c r="E67" s="79"/>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row>
    <row r="68" spans="1:250" ht="4.5" customHeight="1">
      <c r="A68" s="103"/>
      <c r="B68" s="110"/>
      <c r="C68" s="110"/>
      <c r="D68" s="85"/>
      <c r="E68" s="79"/>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row>
    <row r="69" spans="1:250" ht="25.5">
      <c r="A69" s="78"/>
      <c r="B69" s="196" t="s">
        <v>71</v>
      </c>
      <c r="C69" s="112"/>
      <c r="D69" s="97"/>
      <c r="E69" s="79"/>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row>
    <row r="70" spans="1:250" ht="4.5" customHeight="1">
      <c r="A70" s="98"/>
      <c r="B70" s="113"/>
      <c r="C70" s="114"/>
      <c r="D70" s="101"/>
      <c r="E70" s="79"/>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row>
    <row r="71" spans="1:250" ht="18.95" customHeight="1">
      <c r="A71" s="115" t="str">
        <f>'Soumissionnaire A'!A71</f>
        <v>Expérience de la géomètre conservatrice ou du géomètre conservateur en matière de conduite</v>
      </c>
      <c r="B71" s="116"/>
      <c r="C71" s="79" t="s">
        <v>74</v>
      </c>
      <c r="D71" s="79" t="s">
        <v>25</v>
      </c>
      <c r="E71" s="79"/>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row>
    <row r="72" spans="1:250" ht="25.5">
      <c r="A72" s="78"/>
      <c r="B72" s="117" t="str">
        <f>'Soumissionnaire A'!B72</f>
        <v>Nombre d’années dans une fonction de conduite (direction de projet, direction d’une section ou direction d’entreprise)</v>
      </c>
      <c r="C72" s="117"/>
      <c r="D72" s="118"/>
      <c r="E72" s="79"/>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row>
    <row r="73" spans="1:250">
      <c r="A73" s="103"/>
      <c r="B73" s="94" t="str">
        <f>'Soumissionnaire A'!B73</f>
        <v>- Plus de10 ans -&gt; (5 points)</v>
      </c>
      <c r="C73" s="212">
        <f>Master!D37</f>
        <v>0.33333333333333331</v>
      </c>
      <c r="D73" s="233"/>
      <c r="E73" s="79"/>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row>
    <row r="74" spans="1:250">
      <c r="A74" s="103"/>
      <c r="B74" s="94" t="str">
        <f>'Soumissionnaire A'!B74</f>
        <v>- 6 - 10 ans -&gt; (4 points)</v>
      </c>
      <c r="C74" s="213"/>
      <c r="D74" s="223"/>
      <c r="E74" s="79"/>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row>
    <row r="75" spans="1:250">
      <c r="A75" s="103"/>
      <c r="B75" s="94" t="str">
        <f>'Soumissionnaire A'!B75</f>
        <v>- 3 - 5 ans -&gt; (3 points)</v>
      </c>
      <c r="C75" s="213"/>
      <c r="D75" s="223"/>
      <c r="E75" s="79"/>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row>
    <row r="76" spans="1:250">
      <c r="A76" s="103"/>
      <c r="B76" s="94" t="str">
        <f>'Soumissionnaire A'!B76</f>
        <v>- 1 - 2 ans -&gt; (2 points)</v>
      </c>
      <c r="C76" s="213"/>
      <c r="D76" s="223"/>
      <c r="E76" s="79"/>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row>
    <row r="77" spans="1:250">
      <c r="A77" s="103"/>
      <c r="B77" s="94" t="str">
        <f>'Soumissionnaire A'!B77</f>
        <v>- &lt; 1 an -&gt; (1 point)</v>
      </c>
      <c r="C77" s="234"/>
      <c r="D77" s="224"/>
      <c r="E77" s="79"/>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row>
    <row r="78" spans="1:250" ht="4.5" customHeight="1">
      <c r="A78" s="103"/>
      <c r="B78" s="94"/>
      <c r="C78" s="94"/>
      <c r="D78" s="118"/>
      <c r="E78" s="79"/>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row>
    <row r="79" spans="1:250" ht="25.5">
      <c r="A79" s="103"/>
      <c r="B79" s="196" t="s">
        <v>71</v>
      </c>
      <c r="C79" s="108"/>
      <c r="D79" s="108"/>
      <c r="E79" s="79"/>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row>
    <row r="80" spans="1:250" ht="6" customHeight="1">
      <c r="A80" s="78"/>
      <c r="B80" s="103"/>
      <c r="C80" s="103"/>
      <c r="D80" s="78"/>
      <c r="E80" s="79"/>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row>
    <row r="81" spans="1:250" ht="18.95" customHeight="1">
      <c r="A81" s="80" t="str">
        <f>'Soumissionnaire A'!A81</f>
        <v>Développement durable</v>
      </c>
      <c r="B81" s="109"/>
      <c r="C81" s="109"/>
      <c r="D81" s="81" t="s">
        <v>73</v>
      </c>
      <c r="E81" s="128" t="e">
        <f>ROUND(D85*C83+(D90+D91)*C90,1)</f>
        <v>#DIV/0!</v>
      </c>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row>
    <row r="82" spans="1:250" ht="18.95" customHeight="1">
      <c r="A82" s="82" t="str">
        <f>'Soumissionnaire A'!A82</f>
        <v>Sous l’angle social, places d’apprentissage</v>
      </c>
      <c r="B82" s="78"/>
      <c r="C82" s="79" t="s">
        <v>74</v>
      </c>
      <c r="D82" s="83"/>
      <c r="E82" s="79"/>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c r="IH82" s="78"/>
      <c r="II82" s="78"/>
      <c r="IJ82" s="78"/>
      <c r="IK82" s="78"/>
      <c r="IL82" s="78"/>
      <c r="IM82" s="78"/>
      <c r="IN82" s="78"/>
      <c r="IO82" s="78"/>
      <c r="IP82" s="78"/>
    </row>
    <row r="83" spans="1:250">
      <c r="A83" s="103"/>
      <c r="B83" s="119" t="str">
        <f>'Soumissionnaire A'!B83</f>
        <v>- Nombre d’équivalents plein temps (y c. apprenties et apprentis) dans la mensuration officielle</v>
      </c>
      <c r="C83" s="226">
        <f>Master!D41</f>
        <v>0.5</v>
      </c>
      <c r="D83" s="152"/>
      <c r="E83" s="79"/>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78"/>
      <c r="FJ83" s="78"/>
      <c r="FK83" s="78"/>
      <c r="FL83" s="78"/>
      <c r="FM83" s="78"/>
      <c r="FN83" s="78"/>
      <c r="FO83" s="78"/>
      <c r="FP83" s="78"/>
      <c r="FQ83" s="78"/>
      <c r="FR83" s="78"/>
      <c r="FS83" s="78"/>
      <c r="FT83" s="78"/>
      <c r="FU83" s="78"/>
      <c r="FV83" s="78"/>
      <c r="FW83" s="78"/>
      <c r="FX83" s="78"/>
      <c r="FY83" s="78"/>
      <c r="FZ83" s="78"/>
      <c r="GA83" s="78"/>
      <c r="GB83" s="78"/>
      <c r="GC83" s="78"/>
      <c r="GD83" s="78"/>
      <c r="GE83" s="78"/>
      <c r="GF83" s="78"/>
      <c r="GG83" s="78"/>
      <c r="GH83" s="78"/>
      <c r="GI83" s="78"/>
      <c r="GJ83" s="78"/>
      <c r="GK83" s="78"/>
      <c r="GL83" s="78"/>
      <c r="GM83" s="78"/>
      <c r="GN83" s="78"/>
      <c r="GO83" s="78"/>
      <c r="GP83" s="78"/>
      <c r="GQ83" s="78"/>
      <c r="GR83" s="78"/>
      <c r="GS83" s="78"/>
      <c r="GT83" s="78"/>
      <c r="GU83" s="78"/>
      <c r="GV83" s="78"/>
      <c r="GW83" s="78"/>
      <c r="GX83" s="78"/>
      <c r="GY83" s="78"/>
      <c r="GZ83" s="78"/>
      <c r="HA83" s="78"/>
      <c r="HB83" s="78"/>
      <c r="HC83" s="78"/>
      <c r="HD83" s="78"/>
      <c r="HE83" s="78"/>
      <c r="HF83" s="78"/>
      <c r="HG83" s="78"/>
      <c r="HH83" s="78"/>
      <c r="HI83" s="78"/>
      <c r="HJ83" s="78"/>
      <c r="HK83" s="78"/>
      <c r="HL83" s="78"/>
      <c r="HM83" s="78"/>
      <c r="HN83" s="78"/>
      <c r="HO83" s="78"/>
      <c r="HP83" s="78"/>
      <c r="HQ83" s="78"/>
      <c r="HR83" s="78"/>
      <c r="HS83" s="78"/>
      <c r="HT83" s="78"/>
      <c r="HU83" s="78"/>
      <c r="HV83" s="78"/>
      <c r="HW83" s="78"/>
      <c r="HX83" s="78"/>
      <c r="HY83" s="78"/>
      <c r="HZ83" s="78"/>
      <c r="IA83" s="78"/>
      <c r="IB83" s="78"/>
      <c r="IC83" s="78"/>
      <c r="ID83" s="78"/>
      <c r="IE83" s="78"/>
      <c r="IF83" s="78"/>
      <c r="IG83" s="78"/>
      <c r="IH83" s="78"/>
      <c r="II83" s="78"/>
      <c r="IJ83" s="78"/>
      <c r="IK83" s="78"/>
      <c r="IL83" s="78"/>
      <c r="IM83" s="78"/>
      <c r="IN83" s="78"/>
      <c r="IO83" s="78"/>
      <c r="IP83" s="78"/>
    </row>
    <row r="84" spans="1:250">
      <c r="A84" s="103"/>
      <c r="B84" s="129" t="str">
        <f>'Soumissionnaire A'!B84</f>
        <v>- Dont places d’apprentissage pour «géomaticienne CFC/géomaticien CFC» (domaine spécifique «mensuration»)</v>
      </c>
      <c r="C84" s="227"/>
      <c r="D84" s="152"/>
      <c r="E84" s="79"/>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78"/>
      <c r="FJ84" s="78"/>
      <c r="FK84" s="78"/>
      <c r="FL84" s="78"/>
      <c r="FM84" s="78"/>
      <c r="FN84" s="78"/>
      <c r="FO84" s="78"/>
      <c r="FP84" s="78"/>
      <c r="FQ84" s="78"/>
      <c r="FR84" s="78"/>
      <c r="FS84" s="78"/>
      <c r="FT84" s="78"/>
      <c r="FU84" s="78"/>
      <c r="FV84" s="78"/>
      <c r="FW84" s="78"/>
      <c r="FX84" s="78"/>
      <c r="FY84" s="78"/>
      <c r="FZ84" s="78"/>
      <c r="GA84" s="78"/>
      <c r="GB84" s="78"/>
      <c r="GC84" s="78"/>
      <c r="GD84" s="78"/>
      <c r="GE84" s="78"/>
      <c r="GF84" s="78"/>
      <c r="GG84" s="78"/>
      <c r="GH84" s="78"/>
      <c r="GI84" s="78"/>
      <c r="GJ84" s="78"/>
      <c r="GK84" s="78"/>
      <c r="GL84" s="78"/>
      <c r="GM84" s="78"/>
      <c r="GN84" s="78"/>
      <c r="GO84" s="78"/>
      <c r="GP84" s="78"/>
      <c r="GQ84" s="78"/>
      <c r="GR84" s="78"/>
      <c r="GS84" s="78"/>
      <c r="GT84" s="78"/>
      <c r="GU84" s="78"/>
      <c r="GV84" s="78"/>
      <c r="GW84" s="78"/>
      <c r="GX84" s="78"/>
      <c r="GY84" s="78"/>
      <c r="GZ84" s="78"/>
      <c r="HA84" s="78"/>
      <c r="HB84" s="78"/>
      <c r="HC84" s="78"/>
      <c r="HD84" s="78"/>
      <c r="HE84" s="78"/>
      <c r="HF84" s="78"/>
      <c r="HG84" s="78"/>
      <c r="HH84" s="78"/>
      <c r="HI84" s="78"/>
      <c r="HJ84" s="78"/>
      <c r="HK84" s="78"/>
      <c r="HL84" s="78"/>
      <c r="HM84" s="78"/>
      <c r="HN84" s="78"/>
      <c r="HO84" s="78"/>
      <c r="HP84" s="78"/>
      <c r="HQ84" s="78"/>
      <c r="HR84" s="78"/>
      <c r="HS84" s="78"/>
      <c r="HT84" s="78"/>
      <c r="HU84" s="78"/>
      <c r="HV84" s="78"/>
      <c r="HW84" s="78"/>
      <c r="HX84" s="78"/>
      <c r="HY84" s="78"/>
      <c r="HZ84" s="78"/>
      <c r="IA84" s="78"/>
      <c r="IB84" s="78"/>
      <c r="IC84" s="78"/>
      <c r="ID84" s="78"/>
      <c r="IE84" s="78"/>
      <c r="IF84" s="78"/>
      <c r="IG84" s="78"/>
      <c r="IH84" s="78"/>
      <c r="II84" s="78"/>
      <c r="IJ84" s="78"/>
      <c r="IK84" s="78"/>
      <c r="IL84" s="78"/>
      <c r="IM84" s="78"/>
      <c r="IN84" s="78"/>
      <c r="IO84" s="78"/>
      <c r="IP84" s="78"/>
    </row>
    <row r="85" spans="1:250">
      <c r="A85" s="103"/>
      <c r="B85" s="129"/>
      <c r="C85" s="169" t="s">
        <v>75</v>
      </c>
      <c r="D85" s="167" t="e">
        <f>ROUND(IF((D84/D83)&lt;=0.4,12.5*(D84/D83),IF((D84/D83)&gt;0.4,5)),1)</f>
        <v>#DIV/0!</v>
      </c>
      <c r="E85" s="79"/>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78"/>
      <c r="FL85" s="78"/>
      <c r="FM85" s="78"/>
      <c r="FN85" s="78"/>
      <c r="FO85" s="78"/>
      <c r="FP85" s="78"/>
      <c r="FQ85" s="78"/>
      <c r="FR85" s="78"/>
      <c r="FS85" s="78"/>
      <c r="FT85" s="78"/>
      <c r="FU85" s="78"/>
      <c r="FV85" s="78"/>
      <c r="FW85" s="78"/>
      <c r="FX85" s="78"/>
      <c r="FY85" s="78"/>
      <c r="FZ85" s="78"/>
      <c r="GA85" s="78"/>
      <c r="GB85" s="78"/>
      <c r="GC85" s="78"/>
      <c r="GD85" s="78"/>
      <c r="GE85" s="78"/>
      <c r="GF85" s="78"/>
      <c r="GG85" s="78"/>
      <c r="GH85" s="78"/>
      <c r="GI85" s="78"/>
      <c r="GJ85" s="78"/>
      <c r="GK85" s="78"/>
      <c r="GL85" s="78"/>
      <c r="GM85" s="78"/>
      <c r="GN85" s="78"/>
      <c r="GO85" s="78"/>
      <c r="GP85" s="78"/>
      <c r="GQ85" s="78"/>
      <c r="GR85" s="78"/>
      <c r="GS85" s="78"/>
      <c r="GT85" s="78"/>
      <c r="GU85" s="78"/>
      <c r="GV85" s="78"/>
      <c r="GW85" s="78"/>
      <c r="GX85" s="78"/>
      <c r="GY85" s="78"/>
      <c r="GZ85" s="78"/>
      <c r="HA85" s="78"/>
      <c r="HB85" s="78"/>
      <c r="HC85" s="78"/>
      <c r="HD85" s="78"/>
      <c r="HE85" s="78"/>
      <c r="HF85" s="78"/>
      <c r="HG85" s="78"/>
      <c r="HH85" s="78"/>
      <c r="HI85" s="78"/>
      <c r="HJ85" s="78"/>
      <c r="HK85" s="78"/>
      <c r="HL85" s="78"/>
      <c r="HM85" s="78"/>
      <c r="HN85" s="78"/>
      <c r="HO85" s="78"/>
      <c r="HP85" s="78"/>
      <c r="HQ85" s="78"/>
      <c r="HR85" s="78"/>
      <c r="HS85" s="78"/>
      <c r="HT85" s="78"/>
      <c r="HU85" s="78"/>
      <c r="HV85" s="78"/>
      <c r="HW85" s="78"/>
      <c r="HX85" s="78"/>
      <c r="HY85" s="78"/>
      <c r="HZ85" s="78"/>
      <c r="IA85" s="78"/>
      <c r="IB85" s="78"/>
      <c r="IC85" s="78"/>
      <c r="ID85" s="78"/>
      <c r="IE85" s="78"/>
      <c r="IF85" s="78"/>
      <c r="IG85" s="78"/>
      <c r="IH85" s="78"/>
      <c r="II85" s="78"/>
      <c r="IJ85" s="78"/>
      <c r="IK85" s="78"/>
      <c r="IL85" s="78"/>
      <c r="IM85" s="78"/>
      <c r="IN85" s="78"/>
      <c r="IO85" s="78"/>
      <c r="IP85" s="78"/>
    </row>
    <row r="86" spans="1:250" ht="4.5" customHeight="1">
      <c r="A86" s="103"/>
      <c r="B86" s="120"/>
      <c r="C86" s="120"/>
      <c r="D86" s="104"/>
      <c r="E86" s="79"/>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78"/>
      <c r="FL86" s="78"/>
      <c r="FM86" s="78"/>
      <c r="FN86" s="78"/>
      <c r="FO86" s="78"/>
      <c r="FP86" s="78"/>
      <c r="FQ86" s="78"/>
      <c r="FR86" s="78"/>
      <c r="FS86" s="78"/>
      <c r="FT86" s="78"/>
      <c r="FU86" s="78"/>
      <c r="FV86" s="78"/>
      <c r="FW86" s="78"/>
      <c r="FX86" s="78"/>
      <c r="FY86" s="78"/>
      <c r="FZ86" s="78"/>
      <c r="GA86" s="78"/>
      <c r="GB86" s="78"/>
      <c r="GC86" s="78"/>
      <c r="GD86" s="78"/>
      <c r="GE86" s="78"/>
      <c r="GF86" s="78"/>
      <c r="GG86" s="78"/>
      <c r="GH86" s="78"/>
      <c r="GI86" s="78"/>
      <c r="GJ86" s="78"/>
      <c r="GK86" s="78"/>
      <c r="GL86" s="78"/>
      <c r="GM86" s="78"/>
      <c r="GN86" s="78"/>
      <c r="GO86" s="78"/>
      <c r="GP86" s="78"/>
      <c r="GQ86" s="78"/>
      <c r="GR86" s="78"/>
      <c r="GS86" s="78"/>
      <c r="GT86" s="78"/>
      <c r="GU86" s="78"/>
      <c r="GV86" s="78"/>
      <c r="GW86" s="78"/>
      <c r="GX86" s="78"/>
      <c r="GY86" s="78"/>
      <c r="GZ86" s="78"/>
      <c r="HA86" s="78"/>
      <c r="HB86" s="78"/>
      <c r="HC86" s="78"/>
      <c r="HD86" s="78"/>
      <c r="HE86" s="78"/>
      <c r="HF86" s="78"/>
      <c r="HG86" s="78"/>
      <c r="HH86" s="78"/>
      <c r="HI86" s="78"/>
      <c r="HJ86" s="78"/>
      <c r="HK86" s="78"/>
      <c r="HL86" s="78"/>
      <c r="HM86" s="78"/>
      <c r="HN86" s="78"/>
      <c r="HO86" s="78"/>
      <c r="HP86" s="78"/>
      <c r="HQ86" s="78"/>
      <c r="HR86" s="78"/>
      <c r="HS86" s="78"/>
      <c r="HT86" s="78"/>
      <c r="HU86" s="78"/>
      <c r="HV86" s="78"/>
      <c r="HW86" s="78"/>
      <c r="HX86" s="78"/>
      <c r="HY86" s="78"/>
      <c r="HZ86" s="78"/>
      <c r="IA86" s="78"/>
      <c r="IB86" s="78"/>
      <c r="IC86" s="78"/>
      <c r="ID86" s="78"/>
      <c r="IE86" s="78"/>
      <c r="IF86" s="78"/>
      <c r="IG86" s="78"/>
      <c r="IH86" s="78"/>
      <c r="II86" s="78"/>
      <c r="IJ86" s="78"/>
      <c r="IK86" s="78"/>
      <c r="IL86" s="78"/>
      <c r="IM86" s="78"/>
      <c r="IN86" s="78"/>
      <c r="IO86" s="78"/>
      <c r="IP86" s="78"/>
    </row>
    <row r="87" spans="1:250" ht="25.5">
      <c r="A87" s="78"/>
      <c r="B87" s="196" t="s">
        <v>71</v>
      </c>
      <c r="C87" s="122"/>
      <c r="D87" s="97"/>
      <c r="E87" s="79"/>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78"/>
      <c r="FL87" s="78"/>
      <c r="FM87" s="78"/>
      <c r="FN87" s="78"/>
      <c r="FO87" s="78"/>
      <c r="FP87" s="78"/>
      <c r="FQ87" s="78"/>
      <c r="FR87" s="78"/>
      <c r="FS87" s="78"/>
      <c r="FT87" s="78"/>
      <c r="FU87" s="78"/>
      <c r="FV87" s="78"/>
      <c r="FW87" s="78"/>
      <c r="FX87" s="78"/>
      <c r="FY87" s="78"/>
      <c r="FZ87" s="78"/>
      <c r="GA87" s="78"/>
      <c r="GB87" s="78"/>
      <c r="GC87" s="78"/>
      <c r="GD87" s="78"/>
      <c r="GE87" s="78"/>
      <c r="GF87" s="78"/>
      <c r="GG87" s="78"/>
      <c r="GH87" s="78"/>
      <c r="GI87" s="78"/>
      <c r="GJ87" s="78"/>
      <c r="GK87" s="78"/>
      <c r="GL87" s="78"/>
      <c r="GM87" s="78"/>
      <c r="GN87" s="78"/>
      <c r="GO87" s="78"/>
      <c r="GP87" s="78"/>
      <c r="GQ87" s="78"/>
      <c r="GR87" s="78"/>
      <c r="GS87" s="78"/>
      <c r="GT87" s="78"/>
      <c r="GU87" s="78"/>
      <c r="GV87" s="78"/>
      <c r="GW87" s="78"/>
      <c r="GX87" s="78"/>
      <c r="GY87" s="78"/>
      <c r="GZ87" s="78"/>
      <c r="HA87" s="78"/>
      <c r="HB87" s="78"/>
      <c r="HC87" s="78"/>
      <c r="HD87" s="78"/>
      <c r="HE87" s="78"/>
      <c r="HF87" s="78"/>
      <c r="HG87" s="78"/>
      <c r="HH87" s="78"/>
      <c r="HI87" s="78"/>
      <c r="HJ87" s="78"/>
      <c r="HK87" s="78"/>
      <c r="HL87" s="78"/>
      <c r="HM87" s="78"/>
      <c r="HN87" s="78"/>
      <c r="HO87" s="78"/>
      <c r="HP87" s="78"/>
      <c r="HQ87" s="78"/>
      <c r="HR87" s="78"/>
      <c r="HS87" s="78"/>
      <c r="HT87" s="78"/>
      <c r="HU87" s="78"/>
      <c r="HV87" s="78"/>
      <c r="HW87" s="78"/>
      <c r="HX87" s="78"/>
      <c r="HY87" s="78"/>
      <c r="HZ87" s="78"/>
      <c r="IA87" s="78"/>
      <c r="IB87" s="78"/>
      <c r="IC87" s="78"/>
      <c r="ID87" s="78"/>
      <c r="IE87" s="78"/>
      <c r="IF87" s="78"/>
      <c r="IG87" s="78"/>
      <c r="IH87" s="78"/>
      <c r="II87" s="78"/>
      <c r="IJ87" s="78"/>
      <c r="IK87" s="78"/>
      <c r="IL87" s="78"/>
      <c r="IM87" s="78"/>
      <c r="IN87" s="78"/>
      <c r="IO87" s="78"/>
      <c r="IP87" s="78"/>
    </row>
    <row r="88" spans="1:250" ht="4.5" customHeight="1">
      <c r="A88" s="123"/>
      <c r="B88" s="99"/>
      <c r="C88" s="100"/>
      <c r="D88" s="101"/>
      <c r="E88" s="79"/>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78"/>
      <c r="FL88" s="78"/>
      <c r="FM88" s="78"/>
      <c r="FN88" s="78"/>
      <c r="FO88" s="78"/>
      <c r="FP88" s="78"/>
      <c r="FQ88" s="78"/>
      <c r="FR88" s="78"/>
      <c r="FS88" s="78"/>
      <c r="FT88" s="78"/>
      <c r="FU88" s="78"/>
      <c r="FV88" s="78"/>
      <c r="FW88" s="78"/>
      <c r="FX88" s="78"/>
      <c r="FY88" s="78"/>
      <c r="FZ88" s="78"/>
      <c r="GA88" s="78"/>
      <c r="GB88" s="78"/>
      <c r="GC88" s="78"/>
      <c r="GD88" s="78"/>
      <c r="GE88" s="78"/>
      <c r="GF88" s="78"/>
      <c r="GG88" s="78"/>
      <c r="GH88" s="78"/>
      <c r="GI88" s="78"/>
      <c r="GJ88" s="78"/>
      <c r="GK88" s="78"/>
      <c r="GL88" s="78"/>
      <c r="GM88" s="78"/>
      <c r="GN88" s="78"/>
      <c r="GO88" s="78"/>
      <c r="GP88" s="78"/>
      <c r="GQ88" s="78"/>
      <c r="GR88" s="78"/>
      <c r="GS88" s="78"/>
      <c r="GT88" s="78"/>
      <c r="GU88" s="78"/>
      <c r="GV88" s="78"/>
      <c r="GW88" s="78"/>
      <c r="GX88" s="78"/>
      <c r="GY88" s="78"/>
      <c r="GZ88" s="78"/>
      <c r="HA88" s="78"/>
      <c r="HB88" s="78"/>
      <c r="HC88" s="78"/>
      <c r="HD88" s="78"/>
      <c r="HE88" s="78"/>
      <c r="HF88" s="78"/>
      <c r="HG88" s="78"/>
      <c r="HH88" s="78"/>
      <c r="HI88" s="78"/>
      <c r="HJ88" s="78"/>
      <c r="HK88" s="78"/>
      <c r="HL88" s="78"/>
      <c r="HM88" s="78"/>
      <c r="HN88" s="78"/>
      <c r="HO88" s="78"/>
      <c r="HP88" s="78"/>
      <c r="HQ88" s="78"/>
      <c r="HR88" s="78"/>
      <c r="HS88" s="78"/>
      <c r="HT88" s="78"/>
      <c r="HU88" s="78"/>
      <c r="HV88" s="78"/>
      <c r="HW88" s="78"/>
      <c r="HX88" s="78"/>
      <c r="HY88" s="78"/>
      <c r="HZ88" s="78"/>
      <c r="IA88" s="78"/>
      <c r="IB88" s="78"/>
      <c r="IC88" s="78"/>
      <c r="ID88" s="78"/>
      <c r="IE88" s="78"/>
      <c r="IF88" s="78"/>
      <c r="IG88" s="78"/>
      <c r="IH88" s="78"/>
      <c r="II88" s="78"/>
      <c r="IJ88" s="78"/>
      <c r="IK88" s="78"/>
      <c r="IL88" s="78"/>
      <c r="IM88" s="78"/>
      <c r="IN88" s="78"/>
      <c r="IO88" s="78"/>
      <c r="IP88" s="78"/>
    </row>
    <row r="89" spans="1:250" ht="25.5" customHeight="1">
      <c r="A89" s="82" t="str">
        <f>'Soumissionnaire A'!A89</f>
        <v>Sous l’angle écologique</v>
      </c>
      <c r="B89" s="82"/>
      <c r="C89" s="193" t="s">
        <v>74</v>
      </c>
      <c r="D89" s="79" t="s">
        <v>25</v>
      </c>
    </row>
    <row r="90" spans="1:250" ht="38.25">
      <c r="A90" s="124"/>
      <c r="B90" s="94" t="str">
        <f>'Soumissionnaire A'!B90</f>
        <v>- Un rapport sur le développement durable a-t-il été établi?
   Oui         (3 points)
   Non        (0 point)</v>
      </c>
      <c r="C90" s="208">
        <f>Master!D42</f>
        <v>0.5</v>
      </c>
      <c r="D90" s="168"/>
    </row>
    <row r="91" spans="1:250" ht="51">
      <c r="A91" s="124"/>
      <c r="B91" s="94" t="str">
        <f>'Soumissionnaire A'!B91</f>
        <v>- Type de courant utilisé
   Courant écologique/solaire                  (2 points)
   Énergie renouvelable/hydraulique        (1.5 point)
   Énergie nucléaire/renouvelable            (1.0 point)</v>
      </c>
      <c r="C91" s="219"/>
      <c r="D91" s="168"/>
    </row>
    <row r="92" spans="1:250" ht="4.5" customHeight="1">
      <c r="A92" s="124"/>
      <c r="B92" s="94"/>
      <c r="C92" s="94"/>
    </row>
    <row r="93" spans="1:250" ht="25.5">
      <c r="A93" s="124"/>
      <c r="B93" s="196" t="s">
        <v>71</v>
      </c>
      <c r="C93" s="96"/>
      <c r="D93" s="125"/>
    </row>
    <row r="94" spans="1:250" ht="4.5" customHeight="1">
      <c r="A94" s="126"/>
      <c r="B94" s="99"/>
      <c r="C94" s="127"/>
      <c r="D94" s="126"/>
    </row>
  </sheetData>
  <mergeCells count="19">
    <mergeCell ref="A56:B56"/>
    <mergeCell ref="C57:C58"/>
    <mergeCell ref="D37:D39"/>
    <mergeCell ref="A50:B50"/>
    <mergeCell ref="C51:C52"/>
    <mergeCell ref="D51:D52"/>
    <mergeCell ref="C44:C46"/>
    <mergeCell ref="D44:D46"/>
    <mergeCell ref="C90:C91"/>
    <mergeCell ref="C64:C67"/>
    <mergeCell ref="C9:C12"/>
    <mergeCell ref="C22:C24"/>
    <mergeCell ref="C29:C31"/>
    <mergeCell ref="C37:C39"/>
    <mergeCell ref="D64:D65"/>
    <mergeCell ref="D66:D67"/>
    <mergeCell ref="C83:C84"/>
    <mergeCell ref="D73:D77"/>
    <mergeCell ref="C73:C77"/>
  </mergeCells>
  <phoneticPr fontId="0" type="noConversion"/>
  <conditionalFormatting sqref="D17">
    <cfRule type="cellIs" dxfId="119" priority="45" operator="greaterThan">
      <formula>5</formula>
    </cfRule>
  </conditionalFormatting>
  <conditionalFormatting sqref="D66">
    <cfRule type="cellIs" dxfId="118" priority="32" operator="greaterThan">
      <formula>2</formula>
    </cfRule>
  </conditionalFormatting>
  <conditionalFormatting sqref="D64">
    <cfRule type="cellIs" dxfId="117" priority="34" operator="greaterThan">
      <formula>3</formula>
    </cfRule>
  </conditionalFormatting>
  <conditionalFormatting sqref="D73:D77">
    <cfRule type="cellIs" dxfId="116" priority="30" operator="greaterThan">
      <formula>5</formula>
    </cfRule>
  </conditionalFormatting>
  <conditionalFormatting sqref="D90">
    <cfRule type="cellIs" dxfId="115" priority="28" operator="greaterThan">
      <formula>3</formula>
    </cfRule>
  </conditionalFormatting>
  <conditionalFormatting sqref="E7">
    <cfRule type="cellIs" dxfId="114" priority="27" operator="greaterThan">
      <formula>5</formula>
    </cfRule>
  </conditionalFormatting>
  <conditionalFormatting sqref="E62">
    <cfRule type="cellIs" dxfId="113" priority="26" operator="greaterThan">
      <formula>5</formula>
    </cfRule>
  </conditionalFormatting>
  <conditionalFormatting sqref="E81">
    <cfRule type="cellIs" dxfId="112" priority="25" operator="greaterThan">
      <formula>5</formula>
    </cfRule>
  </conditionalFormatting>
  <conditionalFormatting sqref="D22">
    <cfRule type="cellIs" dxfId="111" priority="24" operator="greaterThan">
      <formula>2</formula>
    </cfRule>
  </conditionalFormatting>
  <conditionalFormatting sqref="D23">
    <cfRule type="cellIs" dxfId="110" priority="23" operator="greaterThan">
      <formula>2</formula>
    </cfRule>
  </conditionalFormatting>
  <conditionalFormatting sqref="D24">
    <cfRule type="cellIs" dxfId="109" priority="22" operator="greaterThan">
      <formula>1</formula>
    </cfRule>
  </conditionalFormatting>
  <conditionalFormatting sqref="D29">
    <cfRule type="cellIs" dxfId="108" priority="21" operator="greaterThan">
      <formula>1</formula>
    </cfRule>
  </conditionalFormatting>
  <conditionalFormatting sqref="D30">
    <cfRule type="cellIs" dxfId="107" priority="20" operator="greaterThan">
      <formula>2</formula>
    </cfRule>
  </conditionalFormatting>
  <conditionalFormatting sqref="D31">
    <cfRule type="cellIs" dxfId="106" priority="19" operator="greaterThan">
      <formula>2</formula>
    </cfRule>
  </conditionalFormatting>
  <conditionalFormatting sqref="D37:D39">
    <cfRule type="cellIs" dxfId="105" priority="18" operator="greaterThan">
      <formula>5</formula>
    </cfRule>
  </conditionalFormatting>
  <conditionalFormatting sqref="D51:D52">
    <cfRule type="cellIs" dxfId="104" priority="17" operator="greaterThan">
      <formula>5</formula>
    </cfRule>
  </conditionalFormatting>
  <conditionalFormatting sqref="E35">
    <cfRule type="cellIs" dxfId="103" priority="16" operator="greaterThan">
      <formula>5</formula>
    </cfRule>
  </conditionalFormatting>
  <conditionalFormatting sqref="D44:D46">
    <cfRule type="cellIs" dxfId="102" priority="15" operator="greaterThan">
      <formula>5</formula>
    </cfRule>
  </conditionalFormatting>
  <conditionalFormatting sqref="D58">
    <cfRule type="cellIs" dxfId="101" priority="14" operator="greaterThan">
      <formula>2</formula>
    </cfRule>
  </conditionalFormatting>
  <conditionalFormatting sqref="D91">
    <cfRule type="cellIs" dxfId="100" priority="13" operator="greaterThan">
      <formula>2</formula>
    </cfRule>
  </conditionalFormatting>
  <conditionalFormatting sqref="D85">
    <cfRule type="cellIs" dxfId="99" priority="12" operator="greaterThan">
      <formula>5</formula>
    </cfRule>
  </conditionalFormatting>
  <conditionalFormatting sqref="D9">
    <cfRule type="expression" dxfId="98" priority="8">
      <formula>SUM(D9:D12)&gt;5</formula>
    </cfRule>
    <cfRule type="cellIs" dxfId="97" priority="9" operator="greaterThan">
      <formula>3</formula>
    </cfRule>
  </conditionalFormatting>
  <conditionalFormatting sqref="D10">
    <cfRule type="expression" dxfId="96" priority="6">
      <formula>SUM(D9:D12)&gt;5</formula>
    </cfRule>
    <cfRule type="cellIs" dxfId="95" priority="7" operator="greaterThan">
      <formula>2</formula>
    </cfRule>
  </conditionalFormatting>
  <conditionalFormatting sqref="D11">
    <cfRule type="expression" dxfId="94" priority="4">
      <formula>SUM(D9:D12)&gt;5</formula>
    </cfRule>
    <cfRule type="cellIs" dxfId="93" priority="5" operator="greaterThan">
      <formula>1.5</formula>
    </cfRule>
  </conditionalFormatting>
  <conditionalFormatting sqref="D12">
    <cfRule type="expression" dxfId="92" priority="2">
      <formula>SUM(D9:D12)&gt;5</formula>
    </cfRule>
    <cfRule type="cellIs" dxfId="91" priority="3" operator="greaterThan">
      <formula>1</formula>
    </cfRule>
  </conditionalFormatting>
  <conditionalFormatting sqref="D57">
    <cfRule type="cellIs" dxfId="90" priority="1" operator="greaterThan">
      <formula>3</formula>
    </cfRule>
  </conditionalFormatting>
  <pageMargins left="0.78740157480314965" right="0.78740157480314965" top="0.78740157480314965" bottom="0.55118110236220474" header="0.51181102362204722" footer="0.19685039370078741"/>
  <pageSetup paperSize="9" scale="67" firstPageNumber="0" fitToHeight="2" orientation="portrait" r:id="rId1"/>
  <headerFooter alignWithMargins="0">
    <oddFooter>&amp;R&amp;7&amp;P de &amp;N</oddFoot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IP95"/>
  <sheetViews>
    <sheetView zoomScale="130" zoomScaleNormal="130" workbookViewId="0">
      <selection activeCell="A3" sqref="A3"/>
    </sheetView>
  </sheetViews>
  <sheetFormatPr baseColWidth="10" defaultColWidth="11.28515625" defaultRowHeight="12.75"/>
  <cols>
    <col min="1" max="1" width="4.5703125" style="72" customWidth="1"/>
    <col min="2" max="2" width="88" style="72" customWidth="1"/>
    <col min="3" max="3" width="11.7109375" style="72" customWidth="1"/>
    <col min="4" max="4" width="11.28515625" style="72" customWidth="1"/>
    <col min="5" max="5" width="13.42578125" style="72" customWidth="1"/>
    <col min="6" max="16384" width="11.28515625" style="72"/>
  </cols>
  <sheetData>
    <row r="1" spans="1:250" ht="14.25">
      <c r="A1" s="70" t="s">
        <v>17</v>
      </c>
      <c r="B1" s="70"/>
      <c r="C1" s="70"/>
      <c r="D1" s="70"/>
      <c r="E1" s="71" t="str">
        <f>Master!B3</f>
        <v>XXXX</v>
      </c>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row>
    <row r="2" spans="1:250" ht="14.25">
      <c r="A2" s="70" t="str">
        <f>Master!A2</f>
        <v>Election du géomètre conservateur / de la géomètre conservatrice pour la période 2026 - 2033</v>
      </c>
      <c r="B2" s="70"/>
      <c r="C2" s="70"/>
      <c r="D2" s="70"/>
      <c r="E2" s="73"/>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row>
    <row r="3" spans="1:250" ht="14.25">
      <c r="A3" s="71"/>
      <c r="B3" s="70"/>
      <c r="C3" s="70"/>
      <c r="D3" s="70"/>
      <c r="E3" s="73"/>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row>
    <row r="4" spans="1:250" ht="15">
      <c r="A4" s="74" t="s">
        <v>64</v>
      </c>
      <c r="B4" s="74"/>
      <c r="C4" s="74"/>
      <c r="D4" s="70"/>
      <c r="E4" s="75" t="s">
        <v>62</v>
      </c>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row>
    <row r="5" spans="1:250" ht="15">
      <c r="A5" s="76"/>
      <c r="B5" s="75"/>
      <c r="C5" s="75"/>
      <c r="D5" s="70"/>
      <c r="E5" s="77" t="str">
        <f>Master!B10</f>
        <v>c</v>
      </c>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row>
    <row r="6" spans="1:250">
      <c r="A6" s="78"/>
      <c r="B6" s="78"/>
      <c r="C6" s="78"/>
      <c r="D6" s="78"/>
      <c r="E6" s="79"/>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row>
    <row r="7" spans="1:250" ht="18.95" customHeight="1">
      <c r="A7" s="80" t="str">
        <f>'Soumissionnaire A'!A7</f>
        <v>Prestations</v>
      </c>
      <c r="B7" s="81"/>
      <c r="C7" s="81"/>
      <c r="D7" s="81" t="s">
        <v>73</v>
      </c>
      <c r="E7" s="128">
        <f>ROUND((D9+D10+D11+D12)*C9+D17*C17+(D22+D23+D24)*C22+(D29+D30+D31)*C29,1)</f>
        <v>0</v>
      </c>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row>
    <row r="8" spans="1:250" ht="18.95" customHeight="1">
      <c r="A8" s="82" t="str">
        <f>'Soumissionnaire A'!A8</f>
        <v xml:space="preserve">Concept de prestations et évent. présentation personnelle de l’offre </v>
      </c>
      <c r="B8" s="78"/>
      <c r="C8" s="79" t="s">
        <v>74</v>
      </c>
      <c r="D8" s="79" t="s">
        <v>25</v>
      </c>
      <c r="E8" s="79"/>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row>
    <row r="9" spans="1:250" ht="25.5">
      <c r="B9" s="2" t="str">
        <f>'Soumissionnaire A'!B9</f>
        <v>- Concept de prestations: La structure de l’offre est-elle claire et compréhensible? -&gt; (valeur entre 0,0 et 1,5 (sans présentation personnelle, valeur entre 0,0 et 3,0))</v>
      </c>
      <c r="C9" s="208">
        <f>Master!D24</f>
        <v>0.625</v>
      </c>
      <c r="D9" s="84"/>
      <c r="E9" s="79"/>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row>
    <row r="10" spans="1:250" ht="25.5">
      <c r="B10" s="2" t="str">
        <f>'Soumissionnaire A'!B10</f>
        <v>- Concept de prestations: Un déroulement plausible du mandat a-t-il été présenté? -&gt; (valeur entre 0,0 et 1,0 (sans présentation personnelle, valeur entre 0,0 et 2,0))</v>
      </c>
      <c r="C10" s="209"/>
      <c r="D10" s="84"/>
      <c r="E10" s="79"/>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row>
    <row r="11" spans="1:250" ht="25.5">
      <c r="B11" s="2" t="str">
        <f>'Soumissionnaire A'!B11</f>
        <v>- Présentation personnelle de l’offre: Les réponses données à toutes les questions sont-elles satisfaisantes? -&gt; (valeur entre 0,0 et 1,5 (seulement en cas de présentation personnelle))</v>
      </c>
      <c r="C11" s="209"/>
      <c r="D11" s="84"/>
      <c r="E11" s="79"/>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row>
    <row r="12" spans="1:250" ht="25.5">
      <c r="B12" s="1" t="str">
        <f>'Soumissionnaire A'!B12</f>
        <v>- Présentation personnelle de l’offre: La présentation orale a-t-elle été
convaincante? -&gt; (valeur entre 0,0 et 1,0 (seulement en cas de présentation personnelle))</v>
      </c>
      <c r="C12" s="219"/>
      <c r="D12" s="84"/>
      <c r="E12" s="79"/>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row>
    <row r="13" spans="1:250" ht="4.5" customHeight="1">
      <c r="B13" s="1"/>
      <c r="C13" s="1"/>
      <c r="D13" s="85"/>
      <c r="E13" s="79"/>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row>
    <row r="14" spans="1:250" ht="30.75" customHeight="1">
      <c r="B14" s="196" t="s">
        <v>70</v>
      </c>
      <c r="C14" s="5"/>
      <c r="D14" s="86"/>
      <c r="E14" s="79"/>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row>
    <row r="15" spans="1:250" s="92" customFormat="1" ht="4.5" customHeight="1">
      <c r="A15" s="87"/>
      <c r="B15" s="88"/>
      <c r="C15" s="89"/>
      <c r="D15" s="90"/>
      <c r="E15" s="91"/>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row>
    <row r="16" spans="1:250" ht="18.95" customHeight="1">
      <c r="A16" s="3" t="str">
        <f>'Soumissionnaire A'!A16</f>
        <v>Références</v>
      </c>
      <c r="B16" s="78"/>
      <c r="C16" s="192" t="s">
        <v>74</v>
      </c>
      <c r="D16" s="79" t="s">
        <v>25</v>
      </c>
      <c r="E16" s="79"/>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row>
    <row r="17" spans="1:250">
      <c r="B17" s="2" t="str">
        <f>'Soumissionnaire A'!B17</f>
        <v>- Collaboration -&gt; (valeur entre 0,0 et 5,0; évaluation selon le tableau du chap. 3.4)</v>
      </c>
      <c r="C17" s="150">
        <f>Master!D25</f>
        <v>0.125</v>
      </c>
      <c r="D17" s="84"/>
      <c r="E17" s="79"/>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row>
    <row r="18" spans="1:250" ht="4.5" customHeight="1">
      <c r="B18" s="2"/>
      <c r="C18" s="2"/>
      <c r="D18" s="85"/>
      <c r="E18" s="79"/>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row>
    <row r="19" spans="1:250" ht="25.5">
      <c r="B19" s="196" t="s">
        <v>70</v>
      </c>
      <c r="C19" s="4"/>
      <c r="D19" s="86"/>
      <c r="E19" s="79"/>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row>
    <row r="20" spans="1:250" s="92" customFormat="1" ht="4.5" customHeight="1">
      <c r="A20" s="87"/>
      <c r="B20" s="2"/>
      <c r="C20" s="2"/>
      <c r="D20" s="90"/>
      <c r="E20" s="91"/>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row>
    <row r="21" spans="1:250" ht="18.95" customHeight="1">
      <c r="A21" s="3" t="str">
        <f>'Soumissionnaire A'!A21</f>
        <v>Service à la clientèle</v>
      </c>
      <c r="B21" s="93"/>
      <c r="C21" s="192" t="s">
        <v>74</v>
      </c>
      <c r="D21" s="79" t="s">
        <v>25</v>
      </c>
      <c r="E21" s="79"/>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row>
    <row r="22" spans="1:250" ht="51">
      <c r="A22" s="78"/>
      <c r="B22" s="94" t="str">
        <f>'Soumissionnaire A'!B22</f>
        <v>- Distance entre la commune (administration communale) -&gt; bureau de géomètres
   0 - 20 km                  (2 points)
   21 - 40 km                (1 point)
   Plus de 40 km           (0 point)</v>
      </c>
      <c r="C22" s="238">
        <f>Master!D26</f>
        <v>0.125</v>
      </c>
      <c r="D22" s="152"/>
      <c r="E22" s="79"/>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row>
    <row r="23" spans="1:250" ht="51">
      <c r="A23" s="78"/>
      <c r="B23" s="94" t="str">
        <f>'Soumissionnaire A'!B23</f>
        <v>- Interlocutrice ou interlocuteur fixe à disposition de la commune pour les opérations relevant de la MO
   Non                                                 (0 point)
   Oui, depuis 4 ans ou moins               (1 point)
   Oui, depuis 5 ans ou plus                  (2 points)</v>
      </c>
      <c r="C23" s="209"/>
      <c r="D23" s="152"/>
      <c r="E23" s="79"/>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row>
    <row r="24" spans="1:250" ht="38.25">
      <c r="A24" s="78"/>
      <c r="B24" s="94" t="str">
        <f>'Soumissionnaire A'!B24</f>
        <v>- Conseil à la clientèle: offres en ligne (p. ex. convenir d’un entretien, saisir un mandat, etc.)
   Oui       (1 point)
   Non      (0 point)</v>
      </c>
      <c r="C24" s="219"/>
      <c r="D24" s="152"/>
      <c r="E24" s="79"/>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row>
    <row r="25" spans="1:250" ht="4.5" customHeight="1">
      <c r="A25" s="78"/>
      <c r="B25" s="94"/>
      <c r="C25" s="94"/>
      <c r="D25" s="79"/>
      <c r="E25" s="79"/>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row>
    <row r="26" spans="1:250" ht="25.5">
      <c r="A26" s="78"/>
      <c r="B26" s="196" t="s">
        <v>71</v>
      </c>
      <c r="C26" s="96"/>
      <c r="D26" s="97"/>
      <c r="E26" s="7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row>
    <row r="27" spans="1:250" ht="4.5" customHeight="1">
      <c r="A27" s="98"/>
      <c r="B27" s="99"/>
      <c r="C27" s="151"/>
      <c r="D27" s="101"/>
      <c r="E27" s="79"/>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row>
    <row r="28" spans="1:250" ht="18.95" customHeight="1">
      <c r="A28" s="102" t="str">
        <f>'Soumissionnaire A'!A28</f>
        <v>Autres prestations relevant de la géomatique ou de la mensuration dans le cadre de la MO</v>
      </c>
      <c r="B28" s="103"/>
      <c r="C28" s="79" t="s">
        <v>74</v>
      </c>
      <c r="D28" s="79" t="s">
        <v>25</v>
      </c>
      <c r="E28" s="79"/>
      <c r="F28" s="79"/>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row>
    <row r="29" spans="1:250" ht="51">
      <c r="A29" s="102"/>
      <c r="B29" s="94" t="str">
        <f>'Soumissionnaire A'!B29</f>
        <v>- Amélioration foncière
   Oui                                                                          (0.5 point)
   Oui, avec références dans les 8 dernières années      (1 point)
   Non                                                                         (0 point)</v>
      </c>
      <c r="C29" s="238">
        <f>Master!D27</f>
        <v>0.125</v>
      </c>
      <c r="D29" s="152"/>
      <c r="E29" s="79"/>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row>
    <row r="30" spans="1:250" ht="51">
      <c r="A30" s="102"/>
      <c r="B30" s="94" t="str">
        <f>'Soumissionnaire A'!B30</f>
        <v>- Remaniement parcellaire de terrains à bâtir
   Oui                                                                          (1 point)
   Oui, avec références dans les 8 dernières années      (2 points)
   Non                                                                         (0 point)</v>
      </c>
      <c r="C30" s="209"/>
      <c r="D30" s="152"/>
      <c r="E30" s="79"/>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row>
    <row r="31" spans="1:250" ht="63.75">
      <c r="A31" s="102"/>
      <c r="B31" s="94" t="str">
        <f>'Soumissionnaire A'!B31</f>
        <v>- Portail Web SIG sur des thèmes connexes à la MO (p. ex. prestations supplémentaires: accès protégé aux informations de réseaux comme ceux des eaux ou des eaux usées)
   Web SIG MO avec prestations supplémentaires     (2 points)
   Seulement Web SIG MO                                      (1 point)
   Non                                                                    (0 point)</v>
      </c>
      <c r="C31" s="219"/>
      <c r="D31" s="152"/>
      <c r="E31" s="79"/>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row>
    <row r="32" spans="1:250" ht="4.5" customHeight="1">
      <c r="A32" s="102"/>
      <c r="B32" s="94"/>
      <c r="C32" s="94"/>
      <c r="D32" s="79"/>
      <c r="E32" s="79"/>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row>
    <row r="33" spans="1:250" ht="25.5">
      <c r="A33" s="102"/>
      <c r="B33" s="196" t="s">
        <v>71</v>
      </c>
      <c r="C33" s="96"/>
      <c r="D33" s="97"/>
      <c r="E33" s="79"/>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row>
    <row r="34" spans="1:250" ht="4.5" customHeight="1">
      <c r="A34" s="102"/>
      <c r="B34" s="154"/>
      <c r="C34" s="156"/>
      <c r="D34" s="155"/>
      <c r="E34" s="79"/>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row>
    <row r="35" spans="1:250" ht="18.75" customHeight="1">
      <c r="A35" s="80" t="str">
        <f>'Soumissionnaire A'!A35</f>
        <v>Assurance-qualité</v>
      </c>
      <c r="B35" s="109"/>
      <c r="C35" s="109"/>
      <c r="D35" s="81" t="s">
        <v>73</v>
      </c>
      <c r="E35" s="128">
        <f>ROUND(D37*C37+D44*C44+D51*C51+(D57+D58)*C57,1)</f>
        <v>0</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row>
    <row r="36" spans="1:250" ht="18.95" customHeight="1">
      <c r="A36" s="82" t="str">
        <f>'Soumissionnaire A'!A36</f>
        <v>Assurance-qualité dans la mensuration officielle (MO)</v>
      </c>
      <c r="B36" s="78"/>
      <c r="C36" s="79" t="s">
        <v>74</v>
      </c>
      <c r="D36" s="79" t="s">
        <v>25</v>
      </c>
      <c r="E36" s="79"/>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row>
    <row r="37" spans="1:250">
      <c r="A37" s="103"/>
      <c r="B37" s="129" t="str">
        <f>'Soumissionnaire A'!B37</f>
        <v>- Système de gestion de la qualité selon la norme ISO -&gt; (5 points)</v>
      </c>
      <c r="C37" s="239">
        <f>Master!D30</f>
        <v>0.25</v>
      </c>
      <c r="D37" s="233"/>
      <c r="E37" s="79"/>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row>
    <row r="38" spans="1:250">
      <c r="A38" s="103"/>
      <c r="B38" s="129" t="str">
        <f>'Soumissionnaire A'!B38</f>
        <v>- Système de gestion de la qualité propre au bureau -&gt; (3 points)</v>
      </c>
      <c r="C38" s="240"/>
      <c r="D38" s="223"/>
      <c r="E38" s="79"/>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row>
    <row r="39" spans="1:250">
      <c r="A39" s="103"/>
      <c r="B39" s="129" t="str">
        <f>'Soumissionnaire A'!B39</f>
        <v>- Aucun système de gestion de la qualité -&gt; (0 point)</v>
      </c>
      <c r="C39" s="241"/>
      <c r="D39" s="224"/>
      <c r="E39" s="79"/>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row>
    <row r="40" spans="1:250" ht="4.5" customHeight="1">
      <c r="A40" s="103"/>
      <c r="B40" s="120"/>
      <c r="C40" s="120"/>
      <c r="D40" s="104"/>
      <c r="E40" s="79"/>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row>
    <row r="41" spans="1:250" ht="25.5">
      <c r="A41" s="78"/>
      <c r="B41" s="196" t="s">
        <v>71</v>
      </c>
      <c r="C41" s="122"/>
      <c r="D41" s="97"/>
      <c r="E41" s="79"/>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row>
    <row r="42" spans="1:250" ht="4.5" customHeight="1">
      <c r="A42" s="78"/>
      <c r="B42" s="154"/>
      <c r="C42" s="162"/>
      <c r="D42" s="163"/>
      <c r="E42" s="79"/>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row>
    <row r="43" spans="1:250" ht="18.75" customHeight="1">
      <c r="A43" s="159" t="str">
        <f>'Soumissionnaire A'!A43</f>
        <v>Sécurité de l’information</v>
      </c>
      <c r="B43" s="161"/>
      <c r="C43" s="79" t="s">
        <v>74</v>
      </c>
      <c r="D43" s="79" t="s">
        <v>25</v>
      </c>
      <c r="E43" s="7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row>
    <row r="44" spans="1:250">
      <c r="A44" s="78"/>
      <c r="B44" s="119" t="str">
        <f>'Soumissionnaire A'!B44</f>
        <v>- Attestation du respect des conditions selon l’article 19, alinéa 1 OMO-DDPS -&gt; (5 points)</v>
      </c>
      <c r="C44" s="242">
        <f>Master!D31</f>
        <v>0.25</v>
      </c>
      <c r="D44" s="233"/>
      <c r="E44" s="79"/>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row>
    <row r="45" spans="1:250">
      <c r="A45" s="78"/>
      <c r="B45" s="119" t="str">
        <f>'Soumissionnaire A'!B45</f>
        <v>- Certificat ne respectant pas les conditions de la norme ISO -&gt; (3 points)</v>
      </c>
      <c r="C45" s="240"/>
      <c r="D45" s="223"/>
      <c r="E45" s="79"/>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row>
    <row r="46" spans="1:250">
      <c r="A46" s="78"/>
      <c r="B46" s="119" t="str">
        <f>'Soumissionnaire A'!B46</f>
        <v>- Aucune information ni attestation -&gt; (0 point)</v>
      </c>
      <c r="C46" s="241"/>
      <c r="D46" s="224"/>
      <c r="E46" s="79"/>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row>
    <row r="47" spans="1:250" ht="4.5" customHeight="1">
      <c r="A47" s="78"/>
      <c r="B47" s="120"/>
      <c r="C47" s="158"/>
      <c r="D47" s="155"/>
      <c r="E47" s="7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row>
    <row r="48" spans="1:250" ht="25.5">
      <c r="A48" s="78"/>
      <c r="B48" s="196" t="s">
        <v>71</v>
      </c>
      <c r="C48" s="158"/>
      <c r="D48" s="155"/>
      <c r="E48" s="79"/>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row>
    <row r="49" spans="1:250" ht="4.5" customHeight="1">
      <c r="A49" s="123"/>
      <c r="B49" s="99"/>
      <c r="C49" s="100"/>
      <c r="D49" s="101"/>
      <c r="E49" s="79"/>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row>
    <row r="50" spans="1:250" ht="25.5" customHeight="1">
      <c r="A50" s="216" t="str">
        <f>'Soumissionnaire A'!A50</f>
        <v xml:space="preserve">Modes de suppléance de la géomètre conservatrice ou du géomètre conservateur, par ex. lors de vacances (selon art. 5 OCMO)
</v>
      </c>
      <c r="B50" s="216"/>
      <c r="C50" s="192" t="s">
        <v>74</v>
      </c>
      <c r="D50" s="79" t="s">
        <v>25</v>
      </c>
    </row>
    <row r="51" spans="1:250">
      <c r="A51" s="124"/>
      <c r="B51" s="94" t="str">
        <f>'Soumissionnaire A'!B51</f>
        <v>- Suppléante ou suppléant au sein de l’entreprise -&gt; (5 points)</v>
      </c>
      <c r="C51" s="225">
        <f>Master!D32</f>
        <v>0.25</v>
      </c>
      <c r="D51" s="229"/>
    </row>
    <row r="52" spans="1:250">
      <c r="A52" s="124"/>
      <c r="B52" s="94" t="str">
        <f>'Soumissionnaire A'!B52</f>
        <v>- Suppléante ou suppléant au sein d’une autre entreprise -&gt; (3 points)</v>
      </c>
      <c r="C52" s="219"/>
      <c r="D52" s="230"/>
    </row>
    <row r="53" spans="1:250" ht="4.5" customHeight="1">
      <c r="A53" s="124"/>
      <c r="B53" s="94"/>
      <c r="C53" s="94"/>
    </row>
    <row r="54" spans="1:250" ht="25.5">
      <c r="A54" s="124"/>
      <c r="B54" s="196" t="s">
        <v>71</v>
      </c>
      <c r="C54" s="96"/>
      <c r="D54" s="125"/>
    </row>
    <row r="55" spans="1:250" ht="4.5" customHeight="1">
      <c r="A55" s="124"/>
      <c r="B55" s="154"/>
      <c r="C55" s="156"/>
      <c r="D55" s="157"/>
    </row>
    <row r="56" spans="1:250">
      <c r="A56" s="216" t="str">
        <f>'Soumissionnaire A'!A56</f>
        <v xml:space="preserve">Perfectionnement dans le domaine de la MO pour les membres du personnel
</v>
      </c>
      <c r="B56" s="216"/>
      <c r="C56" s="155" t="s">
        <v>74</v>
      </c>
      <c r="D56" s="79" t="s">
        <v>25</v>
      </c>
    </row>
    <row r="57" spans="1:250" ht="38.25">
      <c r="A57" s="124"/>
      <c r="B57" s="94" t="str">
        <f>'Soumissionnaire A'!B57</f>
        <v>- Stratégie contenant des prescriptions claires dans les domaines de la technique (outils, logiciels) et de la géomatique
   Programme de perfectionnement -&gt; (3 points)</v>
      </c>
      <c r="C57" s="225">
        <f>Master!D33</f>
        <v>0.25</v>
      </c>
      <c r="D57" s="164"/>
    </row>
    <row r="58" spans="1:250" ht="51">
      <c r="A58" s="124"/>
      <c r="B58" s="94" t="str">
        <f>'Soumissionnaire A'!B58</f>
        <v>- Stratégie contenant des prescriptions claires dans les domaines de la technique (outils, logiciels) et de la géomatique
   Attestation de perfectionnement (nombre d’heures et contenu) de tous les membres du personnel -&gt; (2 points)</v>
      </c>
      <c r="C58" s="219"/>
      <c r="D58" s="164"/>
    </row>
    <row r="59" spans="1:250" ht="4.5" customHeight="1">
      <c r="A59" s="124"/>
      <c r="B59" s="94"/>
      <c r="C59" s="94"/>
    </row>
    <row r="60" spans="1:250" ht="25.5">
      <c r="A60" s="124"/>
      <c r="B60" s="196" t="s">
        <v>71</v>
      </c>
      <c r="C60" s="96"/>
      <c r="D60" s="125"/>
    </row>
    <row r="61" spans="1:250" ht="6" customHeight="1">
      <c r="A61" s="105"/>
      <c r="B61" s="106"/>
      <c r="C61" s="94"/>
      <c r="D61" s="79"/>
      <c r="E61" s="79"/>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row>
    <row r="62" spans="1:250" ht="18.95" customHeight="1">
      <c r="A62" s="80" t="str">
        <f>'Soumissionnaire A'!A62</f>
        <v>Expérience dans la mise à jour de la mensuration officielle</v>
      </c>
      <c r="B62" s="109"/>
      <c r="C62" s="109"/>
      <c r="D62" s="81" t="s">
        <v>73</v>
      </c>
      <c r="E62" s="128">
        <f>ROUND((D64+D66)*C64+D73*C73,1)</f>
        <v>0</v>
      </c>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row>
    <row r="63" spans="1:250" ht="18.95" customHeight="1">
      <c r="A63" s="82" t="str">
        <f>'Soumissionnaire A'!A63</f>
        <v>Expérience du bureau dans des communes similaires</v>
      </c>
      <c r="B63" s="78"/>
      <c r="C63" s="79" t="s">
        <v>74</v>
      </c>
      <c r="D63" s="79" t="s">
        <v>25</v>
      </c>
      <c r="E63" s="79"/>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row>
    <row r="64" spans="1:250">
      <c r="A64" s="103"/>
      <c r="B64" s="110" t="str">
        <f>'Soumissionnaire A'!B64</f>
        <v>- Géomètre conservatrice ou géomètre conservateur (0 à 5 ans) -&gt; (1.5 point)</v>
      </c>
      <c r="C64" s="235">
        <f>Master!D36</f>
        <v>0.66666666666666663</v>
      </c>
      <c r="D64" s="217"/>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row>
    <row r="65" spans="1:250">
      <c r="A65" s="103"/>
      <c r="B65" s="110" t="str">
        <f>'Soumissionnaire A'!B65</f>
        <v>- Géomètre conservatrice ou géomètre conservateur (6 ans et plus) -&gt; (3 points)</v>
      </c>
      <c r="C65" s="236"/>
      <c r="D65" s="218"/>
      <c r="E65" s="79"/>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row>
    <row r="66" spans="1:250">
      <c r="A66" s="103"/>
      <c r="B66" s="110" t="str">
        <f>'Soumissionnaire A'!B66</f>
        <v>- Employée ou employé (interlocutrice ou interlocuteur) (0 à 5 ans) -&gt; (1 point)</v>
      </c>
      <c r="C66" s="236"/>
      <c r="D66" s="217"/>
      <c r="E66" s="79"/>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row>
    <row r="67" spans="1:250">
      <c r="A67" s="103"/>
      <c r="B67" s="110" t="str">
        <f>'Soumissionnaire A'!B67</f>
        <v>- Employée ou employé (interlocutrice ou interlocuteur) (6 ans et plus) -&gt; (2 points)</v>
      </c>
      <c r="C67" s="237"/>
      <c r="D67" s="218"/>
      <c r="E67" s="79"/>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row>
    <row r="68" spans="1:250" ht="4.5" customHeight="1">
      <c r="A68" s="103"/>
      <c r="B68" s="110"/>
      <c r="C68" s="110"/>
      <c r="D68" s="85"/>
      <c r="E68" s="79"/>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row>
    <row r="69" spans="1:250" ht="25.5">
      <c r="A69" s="78"/>
      <c r="B69" s="196" t="s">
        <v>71</v>
      </c>
      <c r="C69" s="112"/>
      <c r="D69" s="97"/>
      <c r="E69" s="79"/>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row>
    <row r="70" spans="1:250" ht="4.5" customHeight="1">
      <c r="A70" s="98"/>
      <c r="B70" s="113"/>
      <c r="C70" s="130"/>
      <c r="D70" s="101"/>
      <c r="E70" s="79"/>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row>
    <row r="71" spans="1:250" ht="18.95" customHeight="1">
      <c r="A71" s="115" t="str">
        <f>'Soumissionnaire A'!A71</f>
        <v>Expérience de la géomètre conservatrice ou du géomètre conservateur en matière de conduite</v>
      </c>
      <c r="B71" s="116"/>
      <c r="C71" s="79" t="s">
        <v>74</v>
      </c>
      <c r="D71" s="79" t="s">
        <v>25</v>
      </c>
      <c r="E71" s="79"/>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row>
    <row r="72" spans="1:250" ht="25.5">
      <c r="A72" s="78"/>
      <c r="B72" s="117" t="str">
        <f>'Soumissionnaire A'!B72</f>
        <v>Nombre d’années dans une fonction de conduite (direction de projet, direction d’une section ou direction d’entreprise)</v>
      </c>
      <c r="C72" s="117"/>
      <c r="D72" s="118"/>
      <c r="E72" s="79"/>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row>
    <row r="73" spans="1:250" ht="12.75" customHeight="1">
      <c r="A73" s="103"/>
      <c r="B73" s="94" t="str">
        <f>'Soumissionnaire A'!B73</f>
        <v>- Plus de10 ans -&gt; (5 points)</v>
      </c>
      <c r="C73" s="212">
        <f>Master!D37</f>
        <v>0.33333333333333331</v>
      </c>
      <c r="D73" s="233"/>
      <c r="E73" s="79"/>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row>
    <row r="74" spans="1:250" ht="12.75" customHeight="1">
      <c r="A74" s="103"/>
      <c r="B74" s="94" t="str">
        <f>'Soumissionnaire A'!B74</f>
        <v>- 6 - 10 ans -&gt; (4 points)</v>
      </c>
      <c r="C74" s="213"/>
      <c r="D74" s="223"/>
      <c r="E74" s="79"/>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row>
    <row r="75" spans="1:250" ht="12.75" customHeight="1">
      <c r="A75" s="103"/>
      <c r="B75" s="94" t="str">
        <f>'Soumissionnaire A'!B75</f>
        <v>- 3 - 5 ans -&gt; (3 points)</v>
      </c>
      <c r="C75" s="213"/>
      <c r="D75" s="223"/>
      <c r="E75" s="79"/>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row>
    <row r="76" spans="1:250" ht="12.75" customHeight="1">
      <c r="A76" s="103"/>
      <c r="B76" s="94" t="str">
        <f>'Soumissionnaire A'!B76</f>
        <v>- 1 - 2 ans -&gt; (2 points)</v>
      </c>
      <c r="C76" s="213"/>
      <c r="D76" s="223"/>
      <c r="E76" s="79"/>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row>
    <row r="77" spans="1:250" ht="12.75" customHeight="1">
      <c r="A77" s="103"/>
      <c r="B77" s="94" t="str">
        <f>'Soumissionnaire A'!B77</f>
        <v>- &lt; 1 an -&gt; (1 point)</v>
      </c>
      <c r="C77" s="234"/>
      <c r="D77" s="224"/>
      <c r="E77" s="79"/>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row>
    <row r="78" spans="1:250" ht="4.5" customHeight="1">
      <c r="A78" s="103"/>
      <c r="B78" s="94"/>
      <c r="C78" s="94"/>
      <c r="D78" s="118"/>
      <c r="E78" s="79"/>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row>
    <row r="79" spans="1:250" ht="25.5">
      <c r="A79" s="103"/>
      <c r="B79" s="196" t="s">
        <v>71</v>
      </c>
      <c r="C79" s="108"/>
      <c r="D79" s="108"/>
      <c r="E79" s="79"/>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row>
    <row r="80" spans="1:250" ht="6" customHeight="1">
      <c r="A80" s="78"/>
      <c r="B80" s="103"/>
      <c r="C80" s="103"/>
      <c r="D80" s="78"/>
      <c r="E80" s="79"/>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row>
    <row r="81" spans="1:250" ht="18.75" customHeight="1">
      <c r="A81" s="80" t="str">
        <f>'Soumissionnaire A'!A81</f>
        <v>Développement durable</v>
      </c>
      <c r="B81" s="109"/>
      <c r="C81" s="109"/>
      <c r="D81" s="81" t="s">
        <v>73</v>
      </c>
      <c r="E81" s="128" t="e">
        <f>ROUND(D85*C83+(D90+D91)*C90,1)</f>
        <v>#DIV/0!</v>
      </c>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row>
    <row r="82" spans="1:250" ht="18.95" customHeight="1">
      <c r="A82" s="82" t="str">
        <f>'Soumissionnaire A'!A82</f>
        <v>Sous l’angle social, places d’apprentissage</v>
      </c>
      <c r="B82" s="78"/>
      <c r="C82" s="79" t="s">
        <v>74</v>
      </c>
      <c r="D82" s="83"/>
      <c r="E82" s="79"/>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c r="IH82" s="78"/>
      <c r="II82" s="78"/>
      <c r="IJ82" s="78"/>
      <c r="IK82" s="78"/>
      <c r="IL82" s="78"/>
      <c r="IM82" s="78"/>
      <c r="IN82" s="78"/>
      <c r="IO82" s="78"/>
      <c r="IP82" s="78"/>
    </row>
    <row r="83" spans="1:250">
      <c r="A83" s="103"/>
      <c r="B83" s="119" t="str">
        <f>'Soumissionnaire A'!B83</f>
        <v>- Nombre d’équivalents plein temps (y c. apprenties et apprentis) dans la mensuration officielle</v>
      </c>
      <c r="C83" s="226">
        <f>Master!D41</f>
        <v>0.5</v>
      </c>
      <c r="D83" s="152"/>
      <c r="E83" s="79"/>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78"/>
      <c r="FJ83" s="78"/>
      <c r="FK83" s="78"/>
      <c r="FL83" s="78"/>
      <c r="FM83" s="78"/>
      <c r="FN83" s="78"/>
      <c r="FO83" s="78"/>
      <c r="FP83" s="78"/>
      <c r="FQ83" s="78"/>
      <c r="FR83" s="78"/>
      <c r="FS83" s="78"/>
      <c r="FT83" s="78"/>
      <c r="FU83" s="78"/>
      <c r="FV83" s="78"/>
      <c r="FW83" s="78"/>
      <c r="FX83" s="78"/>
      <c r="FY83" s="78"/>
      <c r="FZ83" s="78"/>
      <c r="GA83" s="78"/>
      <c r="GB83" s="78"/>
      <c r="GC83" s="78"/>
      <c r="GD83" s="78"/>
      <c r="GE83" s="78"/>
      <c r="GF83" s="78"/>
      <c r="GG83" s="78"/>
      <c r="GH83" s="78"/>
      <c r="GI83" s="78"/>
      <c r="GJ83" s="78"/>
      <c r="GK83" s="78"/>
      <c r="GL83" s="78"/>
      <c r="GM83" s="78"/>
      <c r="GN83" s="78"/>
      <c r="GO83" s="78"/>
      <c r="GP83" s="78"/>
      <c r="GQ83" s="78"/>
      <c r="GR83" s="78"/>
      <c r="GS83" s="78"/>
      <c r="GT83" s="78"/>
      <c r="GU83" s="78"/>
      <c r="GV83" s="78"/>
      <c r="GW83" s="78"/>
      <c r="GX83" s="78"/>
      <c r="GY83" s="78"/>
      <c r="GZ83" s="78"/>
      <c r="HA83" s="78"/>
      <c r="HB83" s="78"/>
      <c r="HC83" s="78"/>
      <c r="HD83" s="78"/>
      <c r="HE83" s="78"/>
      <c r="HF83" s="78"/>
      <c r="HG83" s="78"/>
      <c r="HH83" s="78"/>
      <c r="HI83" s="78"/>
      <c r="HJ83" s="78"/>
      <c r="HK83" s="78"/>
      <c r="HL83" s="78"/>
      <c r="HM83" s="78"/>
      <c r="HN83" s="78"/>
      <c r="HO83" s="78"/>
      <c r="HP83" s="78"/>
      <c r="HQ83" s="78"/>
      <c r="HR83" s="78"/>
      <c r="HS83" s="78"/>
      <c r="HT83" s="78"/>
      <c r="HU83" s="78"/>
      <c r="HV83" s="78"/>
      <c r="HW83" s="78"/>
      <c r="HX83" s="78"/>
      <c r="HY83" s="78"/>
      <c r="HZ83" s="78"/>
      <c r="IA83" s="78"/>
      <c r="IB83" s="78"/>
      <c r="IC83" s="78"/>
      <c r="ID83" s="78"/>
      <c r="IE83" s="78"/>
      <c r="IF83" s="78"/>
      <c r="IG83" s="78"/>
      <c r="IH83" s="78"/>
      <c r="II83" s="78"/>
      <c r="IJ83" s="78"/>
      <c r="IK83" s="78"/>
      <c r="IL83" s="78"/>
      <c r="IM83" s="78"/>
      <c r="IN83" s="78"/>
      <c r="IO83" s="78"/>
      <c r="IP83" s="78"/>
    </row>
    <row r="84" spans="1:250">
      <c r="A84" s="103"/>
      <c r="B84" s="129" t="str">
        <f>'Soumissionnaire A'!B84</f>
        <v>- Dont places d’apprentissage pour «géomaticienne CFC/géomaticien CFC» (domaine spécifique «mensuration»)</v>
      </c>
      <c r="C84" s="227"/>
      <c r="D84" s="152"/>
      <c r="E84" s="79"/>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78"/>
      <c r="FJ84" s="78"/>
      <c r="FK84" s="78"/>
      <c r="FL84" s="78"/>
      <c r="FM84" s="78"/>
      <c r="FN84" s="78"/>
      <c r="FO84" s="78"/>
      <c r="FP84" s="78"/>
      <c r="FQ84" s="78"/>
      <c r="FR84" s="78"/>
      <c r="FS84" s="78"/>
      <c r="FT84" s="78"/>
      <c r="FU84" s="78"/>
      <c r="FV84" s="78"/>
      <c r="FW84" s="78"/>
      <c r="FX84" s="78"/>
      <c r="FY84" s="78"/>
      <c r="FZ84" s="78"/>
      <c r="GA84" s="78"/>
      <c r="GB84" s="78"/>
      <c r="GC84" s="78"/>
      <c r="GD84" s="78"/>
      <c r="GE84" s="78"/>
      <c r="GF84" s="78"/>
      <c r="GG84" s="78"/>
      <c r="GH84" s="78"/>
      <c r="GI84" s="78"/>
      <c r="GJ84" s="78"/>
      <c r="GK84" s="78"/>
      <c r="GL84" s="78"/>
      <c r="GM84" s="78"/>
      <c r="GN84" s="78"/>
      <c r="GO84" s="78"/>
      <c r="GP84" s="78"/>
      <c r="GQ84" s="78"/>
      <c r="GR84" s="78"/>
      <c r="GS84" s="78"/>
      <c r="GT84" s="78"/>
      <c r="GU84" s="78"/>
      <c r="GV84" s="78"/>
      <c r="GW84" s="78"/>
      <c r="GX84" s="78"/>
      <c r="GY84" s="78"/>
      <c r="GZ84" s="78"/>
      <c r="HA84" s="78"/>
      <c r="HB84" s="78"/>
      <c r="HC84" s="78"/>
      <c r="HD84" s="78"/>
      <c r="HE84" s="78"/>
      <c r="HF84" s="78"/>
      <c r="HG84" s="78"/>
      <c r="HH84" s="78"/>
      <c r="HI84" s="78"/>
      <c r="HJ84" s="78"/>
      <c r="HK84" s="78"/>
      <c r="HL84" s="78"/>
      <c r="HM84" s="78"/>
      <c r="HN84" s="78"/>
      <c r="HO84" s="78"/>
      <c r="HP84" s="78"/>
      <c r="HQ84" s="78"/>
      <c r="HR84" s="78"/>
      <c r="HS84" s="78"/>
      <c r="HT84" s="78"/>
      <c r="HU84" s="78"/>
      <c r="HV84" s="78"/>
      <c r="HW84" s="78"/>
      <c r="HX84" s="78"/>
      <c r="HY84" s="78"/>
      <c r="HZ84" s="78"/>
      <c r="IA84" s="78"/>
      <c r="IB84" s="78"/>
      <c r="IC84" s="78"/>
      <c r="ID84" s="78"/>
      <c r="IE84" s="78"/>
      <c r="IF84" s="78"/>
      <c r="IG84" s="78"/>
      <c r="IH84" s="78"/>
      <c r="II84" s="78"/>
      <c r="IJ84" s="78"/>
      <c r="IK84" s="78"/>
      <c r="IL84" s="78"/>
      <c r="IM84" s="78"/>
      <c r="IN84" s="78"/>
      <c r="IO84" s="78"/>
      <c r="IP84" s="78"/>
    </row>
    <row r="85" spans="1:250">
      <c r="A85" s="103"/>
      <c r="B85" s="129"/>
      <c r="C85" s="169" t="s">
        <v>75</v>
      </c>
      <c r="D85" s="167" t="e">
        <f>ROUND(IF((D84/D83)&lt;=0.4,12.5*(D84/D83),IF((D84/D83)&gt;0.4,5)),1)</f>
        <v>#DIV/0!</v>
      </c>
      <c r="E85" s="79"/>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78"/>
      <c r="FL85" s="78"/>
      <c r="FM85" s="78"/>
      <c r="FN85" s="78"/>
      <c r="FO85" s="78"/>
      <c r="FP85" s="78"/>
      <c r="FQ85" s="78"/>
      <c r="FR85" s="78"/>
      <c r="FS85" s="78"/>
      <c r="FT85" s="78"/>
      <c r="FU85" s="78"/>
      <c r="FV85" s="78"/>
      <c r="FW85" s="78"/>
      <c r="FX85" s="78"/>
      <c r="FY85" s="78"/>
      <c r="FZ85" s="78"/>
      <c r="GA85" s="78"/>
      <c r="GB85" s="78"/>
      <c r="GC85" s="78"/>
      <c r="GD85" s="78"/>
      <c r="GE85" s="78"/>
      <c r="GF85" s="78"/>
      <c r="GG85" s="78"/>
      <c r="GH85" s="78"/>
      <c r="GI85" s="78"/>
      <c r="GJ85" s="78"/>
      <c r="GK85" s="78"/>
      <c r="GL85" s="78"/>
      <c r="GM85" s="78"/>
      <c r="GN85" s="78"/>
      <c r="GO85" s="78"/>
      <c r="GP85" s="78"/>
      <c r="GQ85" s="78"/>
      <c r="GR85" s="78"/>
      <c r="GS85" s="78"/>
      <c r="GT85" s="78"/>
      <c r="GU85" s="78"/>
      <c r="GV85" s="78"/>
      <c r="GW85" s="78"/>
      <c r="GX85" s="78"/>
      <c r="GY85" s="78"/>
      <c r="GZ85" s="78"/>
      <c r="HA85" s="78"/>
      <c r="HB85" s="78"/>
      <c r="HC85" s="78"/>
      <c r="HD85" s="78"/>
      <c r="HE85" s="78"/>
      <c r="HF85" s="78"/>
      <c r="HG85" s="78"/>
      <c r="HH85" s="78"/>
      <c r="HI85" s="78"/>
      <c r="HJ85" s="78"/>
      <c r="HK85" s="78"/>
      <c r="HL85" s="78"/>
      <c r="HM85" s="78"/>
      <c r="HN85" s="78"/>
      <c r="HO85" s="78"/>
      <c r="HP85" s="78"/>
      <c r="HQ85" s="78"/>
      <c r="HR85" s="78"/>
      <c r="HS85" s="78"/>
      <c r="HT85" s="78"/>
      <c r="HU85" s="78"/>
      <c r="HV85" s="78"/>
      <c r="HW85" s="78"/>
      <c r="HX85" s="78"/>
      <c r="HY85" s="78"/>
      <c r="HZ85" s="78"/>
      <c r="IA85" s="78"/>
      <c r="IB85" s="78"/>
      <c r="IC85" s="78"/>
      <c r="ID85" s="78"/>
      <c r="IE85" s="78"/>
      <c r="IF85" s="78"/>
      <c r="IG85" s="78"/>
      <c r="IH85" s="78"/>
      <c r="II85" s="78"/>
      <c r="IJ85" s="78"/>
      <c r="IK85" s="78"/>
      <c r="IL85" s="78"/>
      <c r="IM85" s="78"/>
      <c r="IN85" s="78"/>
      <c r="IO85" s="78"/>
      <c r="IP85" s="78"/>
    </row>
    <row r="86" spans="1:250" ht="4.5" customHeight="1">
      <c r="A86" s="103"/>
      <c r="B86" s="120"/>
      <c r="C86" s="120"/>
      <c r="D86" s="104"/>
      <c r="E86" s="79"/>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78"/>
      <c r="FL86" s="78"/>
      <c r="FM86" s="78"/>
      <c r="FN86" s="78"/>
      <c r="FO86" s="78"/>
      <c r="FP86" s="78"/>
      <c r="FQ86" s="78"/>
      <c r="FR86" s="78"/>
      <c r="FS86" s="78"/>
      <c r="FT86" s="78"/>
      <c r="FU86" s="78"/>
      <c r="FV86" s="78"/>
      <c r="FW86" s="78"/>
      <c r="FX86" s="78"/>
      <c r="FY86" s="78"/>
      <c r="FZ86" s="78"/>
      <c r="GA86" s="78"/>
      <c r="GB86" s="78"/>
      <c r="GC86" s="78"/>
      <c r="GD86" s="78"/>
      <c r="GE86" s="78"/>
      <c r="GF86" s="78"/>
      <c r="GG86" s="78"/>
      <c r="GH86" s="78"/>
      <c r="GI86" s="78"/>
      <c r="GJ86" s="78"/>
      <c r="GK86" s="78"/>
      <c r="GL86" s="78"/>
      <c r="GM86" s="78"/>
      <c r="GN86" s="78"/>
      <c r="GO86" s="78"/>
      <c r="GP86" s="78"/>
      <c r="GQ86" s="78"/>
      <c r="GR86" s="78"/>
      <c r="GS86" s="78"/>
      <c r="GT86" s="78"/>
      <c r="GU86" s="78"/>
      <c r="GV86" s="78"/>
      <c r="GW86" s="78"/>
      <c r="GX86" s="78"/>
      <c r="GY86" s="78"/>
      <c r="GZ86" s="78"/>
      <c r="HA86" s="78"/>
      <c r="HB86" s="78"/>
      <c r="HC86" s="78"/>
      <c r="HD86" s="78"/>
      <c r="HE86" s="78"/>
      <c r="HF86" s="78"/>
      <c r="HG86" s="78"/>
      <c r="HH86" s="78"/>
      <c r="HI86" s="78"/>
      <c r="HJ86" s="78"/>
      <c r="HK86" s="78"/>
      <c r="HL86" s="78"/>
      <c r="HM86" s="78"/>
      <c r="HN86" s="78"/>
      <c r="HO86" s="78"/>
      <c r="HP86" s="78"/>
      <c r="HQ86" s="78"/>
      <c r="HR86" s="78"/>
      <c r="HS86" s="78"/>
      <c r="HT86" s="78"/>
      <c r="HU86" s="78"/>
      <c r="HV86" s="78"/>
      <c r="HW86" s="78"/>
      <c r="HX86" s="78"/>
      <c r="HY86" s="78"/>
      <c r="HZ86" s="78"/>
      <c r="IA86" s="78"/>
      <c r="IB86" s="78"/>
      <c r="IC86" s="78"/>
      <c r="ID86" s="78"/>
      <c r="IE86" s="78"/>
      <c r="IF86" s="78"/>
      <c r="IG86" s="78"/>
      <c r="IH86" s="78"/>
      <c r="II86" s="78"/>
      <c r="IJ86" s="78"/>
      <c r="IK86" s="78"/>
      <c r="IL86" s="78"/>
      <c r="IM86" s="78"/>
      <c r="IN86" s="78"/>
      <c r="IO86" s="78"/>
      <c r="IP86" s="78"/>
    </row>
    <row r="87" spans="1:250" ht="25.5">
      <c r="A87" s="78"/>
      <c r="B87" s="196" t="s">
        <v>71</v>
      </c>
      <c r="C87" s="122"/>
      <c r="D87" s="97"/>
      <c r="E87" s="79"/>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78"/>
      <c r="FL87" s="78"/>
      <c r="FM87" s="78"/>
      <c r="FN87" s="78"/>
      <c r="FO87" s="78"/>
      <c r="FP87" s="78"/>
      <c r="FQ87" s="78"/>
      <c r="FR87" s="78"/>
      <c r="FS87" s="78"/>
      <c r="FT87" s="78"/>
      <c r="FU87" s="78"/>
      <c r="FV87" s="78"/>
      <c r="FW87" s="78"/>
      <c r="FX87" s="78"/>
      <c r="FY87" s="78"/>
      <c r="FZ87" s="78"/>
      <c r="GA87" s="78"/>
      <c r="GB87" s="78"/>
      <c r="GC87" s="78"/>
      <c r="GD87" s="78"/>
      <c r="GE87" s="78"/>
      <c r="GF87" s="78"/>
      <c r="GG87" s="78"/>
      <c r="GH87" s="78"/>
      <c r="GI87" s="78"/>
      <c r="GJ87" s="78"/>
      <c r="GK87" s="78"/>
      <c r="GL87" s="78"/>
      <c r="GM87" s="78"/>
      <c r="GN87" s="78"/>
      <c r="GO87" s="78"/>
      <c r="GP87" s="78"/>
      <c r="GQ87" s="78"/>
      <c r="GR87" s="78"/>
      <c r="GS87" s="78"/>
      <c r="GT87" s="78"/>
      <c r="GU87" s="78"/>
      <c r="GV87" s="78"/>
      <c r="GW87" s="78"/>
      <c r="GX87" s="78"/>
      <c r="GY87" s="78"/>
      <c r="GZ87" s="78"/>
      <c r="HA87" s="78"/>
      <c r="HB87" s="78"/>
      <c r="HC87" s="78"/>
      <c r="HD87" s="78"/>
      <c r="HE87" s="78"/>
      <c r="HF87" s="78"/>
      <c r="HG87" s="78"/>
      <c r="HH87" s="78"/>
      <c r="HI87" s="78"/>
      <c r="HJ87" s="78"/>
      <c r="HK87" s="78"/>
      <c r="HL87" s="78"/>
      <c r="HM87" s="78"/>
      <c r="HN87" s="78"/>
      <c r="HO87" s="78"/>
      <c r="HP87" s="78"/>
      <c r="HQ87" s="78"/>
      <c r="HR87" s="78"/>
      <c r="HS87" s="78"/>
      <c r="HT87" s="78"/>
      <c r="HU87" s="78"/>
      <c r="HV87" s="78"/>
      <c r="HW87" s="78"/>
      <c r="HX87" s="78"/>
      <c r="HY87" s="78"/>
      <c r="HZ87" s="78"/>
      <c r="IA87" s="78"/>
      <c r="IB87" s="78"/>
      <c r="IC87" s="78"/>
      <c r="ID87" s="78"/>
      <c r="IE87" s="78"/>
      <c r="IF87" s="78"/>
      <c r="IG87" s="78"/>
      <c r="IH87" s="78"/>
      <c r="II87" s="78"/>
      <c r="IJ87" s="78"/>
      <c r="IK87" s="78"/>
      <c r="IL87" s="78"/>
      <c r="IM87" s="78"/>
      <c r="IN87" s="78"/>
      <c r="IO87" s="78"/>
      <c r="IP87" s="78"/>
    </row>
    <row r="88" spans="1:250" ht="4.5" customHeight="1">
      <c r="A88" s="123"/>
      <c r="B88" s="99"/>
      <c r="C88" s="100"/>
      <c r="D88" s="101"/>
      <c r="E88" s="79"/>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78"/>
      <c r="FL88" s="78"/>
      <c r="FM88" s="78"/>
      <c r="FN88" s="78"/>
      <c r="FO88" s="78"/>
      <c r="FP88" s="78"/>
      <c r="FQ88" s="78"/>
      <c r="FR88" s="78"/>
      <c r="FS88" s="78"/>
      <c r="FT88" s="78"/>
      <c r="FU88" s="78"/>
      <c r="FV88" s="78"/>
      <c r="FW88" s="78"/>
      <c r="FX88" s="78"/>
      <c r="FY88" s="78"/>
      <c r="FZ88" s="78"/>
      <c r="GA88" s="78"/>
      <c r="GB88" s="78"/>
      <c r="GC88" s="78"/>
      <c r="GD88" s="78"/>
      <c r="GE88" s="78"/>
      <c r="GF88" s="78"/>
      <c r="GG88" s="78"/>
      <c r="GH88" s="78"/>
      <c r="GI88" s="78"/>
      <c r="GJ88" s="78"/>
      <c r="GK88" s="78"/>
      <c r="GL88" s="78"/>
      <c r="GM88" s="78"/>
      <c r="GN88" s="78"/>
      <c r="GO88" s="78"/>
      <c r="GP88" s="78"/>
      <c r="GQ88" s="78"/>
      <c r="GR88" s="78"/>
      <c r="GS88" s="78"/>
      <c r="GT88" s="78"/>
      <c r="GU88" s="78"/>
      <c r="GV88" s="78"/>
      <c r="GW88" s="78"/>
      <c r="GX88" s="78"/>
      <c r="GY88" s="78"/>
      <c r="GZ88" s="78"/>
      <c r="HA88" s="78"/>
      <c r="HB88" s="78"/>
      <c r="HC88" s="78"/>
      <c r="HD88" s="78"/>
      <c r="HE88" s="78"/>
      <c r="HF88" s="78"/>
      <c r="HG88" s="78"/>
      <c r="HH88" s="78"/>
      <c r="HI88" s="78"/>
      <c r="HJ88" s="78"/>
      <c r="HK88" s="78"/>
      <c r="HL88" s="78"/>
      <c r="HM88" s="78"/>
      <c r="HN88" s="78"/>
      <c r="HO88" s="78"/>
      <c r="HP88" s="78"/>
      <c r="HQ88" s="78"/>
      <c r="HR88" s="78"/>
      <c r="HS88" s="78"/>
      <c r="HT88" s="78"/>
      <c r="HU88" s="78"/>
      <c r="HV88" s="78"/>
      <c r="HW88" s="78"/>
      <c r="HX88" s="78"/>
      <c r="HY88" s="78"/>
      <c r="HZ88" s="78"/>
      <c r="IA88" s="78"/>
      <c r="IB88" s="78"/>
      <c r="IC88" s="78"/>
      <c r="ID88" s="78"/>
      <c r="IE88" s="78"/>
      <c r="IF88" s="78"/>
      <c r="IG88" s="78"/>
      <c r="IH88" s="78"/>
      <c r="II88" s="78"/>
      <c r="IJ88" s="78"/>
      <c r="IK88" s="78"/>
      <c r="IL88" s="78"/>
      <c r="IM88" s="78"/>
      <c r="IN88" s="78"/>
      <c r="IO88" s="78"/>
      <c r="IP88" s="78"/>
    </row>
    <row r="89" spans="1:250" ht="25.5" customHeight="1">
      <c r="A89" s="82" t="str">
        <f>'Soumissionnaire A'!A89</f>
        <v>Sous l’angle écologique</v>
      </c>
      <c r="B89" s="82"/>
      <c r="C89" s="192" t="s">
        <v>74</v>
      </c>
      <c r="D89" s="79" t="s">
        <v>25</v>
      </c>
    </row>
    <row r="90" spans="1:250" ht="38.25">
      <c r="A90" s="124"/>
      <c r="B90" s="94" t="str">
        <f>'Soumissionnaire A'!B90</f>
        <v>- Un rapport sur le développement durable a-t-il été établi?
   Oui         (3 points)
   Non        (0 point)</v>
      </c>
      <c r="C90" s="208">
        <f>Master!D42</f>
        <v>0.5</v>
      </c>
      <c r="D90" s="168"/>
    </row>
    <row r="91" spans="1:250" ht="51">
      <c r="A91" s="124"/>
      <c r="B91" s="94" t="str">
        <f>'Soumissionnaire A'!B91</f>
        <v>- Type de courant utilisé
   Courant écologique/solaire                  (2 points)
   Énergie renouvelable/hydraulique        (1.5 point)
   Énergie nucléaire/renouvelable            (1.0 point)</v>
      </c>
      <c r="C91" s="219"/>
      <c r="D91" s="168"/>
    </row>
    <row r="92" spans="1:250" ht="4.5" customHeight="1">
      <c r="A92" s="124"/>
      <c r="B92" s="94"/>
      <c r="C92" s="94"/>
    </row>
    <row r="93" spans="1:250" ht="25.5">
      <c r="A93" s="124"/>
      <c r="B93" s="196" t="s">
        <v>71</v>
      </c>
      <c r="C93" s="96"/>
      <c r="D93" s="125"/>
    </row>
    <row r="94" spans="1:250" ht="4.5" customHeight="1">
      <c r="A94" s="126"/>
      <c r="B94" s="99"/>
      <c r="C94" s="100"/>
      <c r="D94" s="126"/>
    </row>
    <row r="95" spans="1:250">
      <c r="C95" s="131"/>
    </row>
  </sheetData>
  <sheetProtection selectLockedCells="1"/>
  <mergeCells count="19">
    <mergeCell ref="A56:B56"/>
    <mergeCell ref="C57:C58"/>
    <mergeCell ref="D37:D39"/>
    <mergeCell ref="A50:B50"/>
    <mergeCell ref="C51:C52"/>
    <mergeCell ref="D51:D52"/>
    <mergeCell ref="C44:C46"/>
    <mergeCell ref="D44:D46"/>
    <mergeCell ref="C90:C91"/>
    <mergeCell ref="C64:C67"/>
    <mergeCell ref="C9:C12"/>
    <mergeCell ref="C22:C24"/>
    <mergeCell ref="C29:C31"/>
    <mergeCell ref="C37:C39"/>
    <mergeCell ref="D64:D65"/>
    <mergeCell ref="D66:D67"/>
    <mergeCell ref="C83:C84"/>
    <mergeCell ref="D73:D77"/>
    <mergeCell ref="C73:C77"/>
  </mergeCells>
  <phoneticPr fontId="0" type="noConversion"/>
  <conditionalFormatting sqref="E7">
    <cfRule type="cellIs" dxfId="89" priority="47" operator="greaterThan">
      <formula>5</formula>
    </cfRule>
  </conditionalFormatting>
  <conditionalFormatting sqref="D17">
    <cfRule type="cellIs" dxfId="88" priority="42" operator="greaterThan">
      <formula>5</formula>
    </cfRule>
  </conditionalFormatting>
  <conditionalFormatting sqref="D64">
    <cfRule type="cellIs" dxfId="87" priority="31" operator="greaterThan">
      <formula>3</formula>
    </cfRule>
  </conditionalFormatting>
  <conditionalFormatting sqref="D66">
    <cfRule type="cellIs" dxfId="86" priority="29" operator="greaterThan">
      <formula>2</formula>
    </cfRule>
  </conditionalFormatting>
  <conditionalFormatting sqref="D73:D77">
    <cfRule type="cellIs" dxfId="85" priority="27" operator="greaterThan">
      <formula>5</formula>
    </cfRule>
  </conditionalFormatting>
  <conditionalFormatting sqref="D90">
    <cfRule type="cellIs" dxfId="84" priority="25" operator="greaterThan">
      <formula>3</formula>
    </cfRule>
  </conditionalFormatting>
  <conditionalFormatting sqref="E81">
    <cfRule type="cellIs" dxfId="83" priority="24" operator="greaterThan">
      <formula>5</formula>
    </cfRule>
  </conditionalFormatting>
  <conditionalFormatting sqref="E62">
    <cfRule type="cellIs" dxfId="82" priority="23" operator="greaterThan">
      <formula>5</formula>
    </cfRule>
  </conditionalFormatting>
  <conditionalFormatting sqref="D22">
    <cfRule type="cellIs" dxfId="81" priority="22" operator="greaterThan">
      <formula>2</formula>
    </cfRule>
  </conditionalFormatting>
  <conditionalFormatting sqref="D23">
    <cfRule type="cellIs" dxfId="80" priority="21" operator="greaterThan">
      <formula>2</formula>
    </cfRule>
  </conditionalFormatting>
  <conditionalFormatting sqref="D24">
    <cfRule type="cellIs" dxfId="79" priority="20" operator="greaterThan">
      <formula>1</formula>
    </cfRule>
  </conditionalFormatting>
  <conditionalFormatting sqref="D29">
    <cfRule type="cellIs" dxfId="78" priority="19" operator="greaterThan">
      <formula>1</formula>
    </cfRule>
  </conditionalFormatting>
  <conditionalFormatting sqref="D30">
    <cfRule type="cellIs" dxfId="77" priority="18" operator="greaterThan">
      <formula>2</formula>
    </cfRule>
  </conditionalFormatting>
  <conditionalFormatting sqref="D31">
    <cfRule type="cellIs" dxfId="76" priority="17" operator="greaterThan">
      <formula>2</formula>
    </cfRule>
  </conditionalFormatting>
  <conditionalFormatting sqref="D37:D39">
    <cfRule type="cellIs" dxfId="75" priority="16" operator="greaterThan">
      <formula>5</formula>
    </cfRule>
  </conditionalFormatting>
  <conditionalFormatting sqref="D51:D52">
    <cfRule type="cellIs" dxfId="74" priority="15" operator="greaterThan">
      <formula>5</formula>
    </cfRule>
  </conditionalFormatting>
  <conditionalFormatting sqref="E35">
    <cfRule type="cellIs" dxfId="73" priority="14" operator="greaterThan">
      <formula>5</formula>
    </cfRule>
  </conditionalFormatting>
  <conditionalFormatting sqref="D44:D46">
    <cfRule type="cellIs" dxfId="72" priority="13" operator="greaterThan">
      <formula>5</formula>
    </cfRule>
  </conditionalFormatting>
  <conditionalFormatting sqref="D57">
    <cfRule type="cellIs" dxfId="71" priority="12" operator="greaterThan">
      <formula>3</formula>
    </cfRule>
  </conditionalFormatting>
  <conditionalFormatting sqref="D91">
    <cfRule type="cellIs" dxfId="70" priority="11" operator="greaterThan">
      <formula>2</formula>
    </cfRule>
  </conditionalFormatting>
  <conditionalFormatting sqref="D85">
    <cfRule type="cellIs" dxfId="69" priority="10" operator="greaterThan">
      <formula>5</formula>
    </cfRule>
  </conditionalFormatting>
  <conditionalFormatting sqref="D9">
    <cfRule type="expression" dxfId="68" priority="8">
      <formula>SUM(D9:D12)&gt;5</formula>
    </cfRule>
    <cfRule type="cellIs" dxfId="67" priority="9" operator="greaterThan">
      <formula>3</formula>
    </cfRule>
  </conditionalFormatting>
  <conditionalFormatting sqref="D10">
    <cfRule type="expression" dxfId="66" priority="6">
      <formula>SUM(D9:D12)&gt;5</formula>
    </cfRule>
    <cfRule type="cellIs" dxfId="65" priority="7" operator="greaterThan">
      <formula>2</formula>
    </cfRule>
  </conditionalFormatting>
  <conditionalFormatting sqref="D11">
    <cfRule type="expression" dxfId="64" priority="4">
      <formula>SUM(D9:D12)&gt;5</formula>
    </cfRule>
    <cfRule type="cellIs" dxfId="63" priority="5" operator="greaterThan">
      <formula>1.5</formula>
    </cfRule>
  </conditionalFormatting>
  <conditionalFormatting sqref="D12">
    <cfRule type="expression" dxfId="62" priority="2">
      <formula>SUM(D9:D12)&gt;5</formula>
    </cfRule>
    <cfRule type="cellIs" dxfId="61" priority="3" operator="greaterThan">
      <formula>1</formula>
    </cfRule>
  </conditionalFormatting>
  <conditionalFormatting sqref="D58">
    <cfRule type="cellIs" dxfId="60" priority="1" operator="greaterThan">
      <formula>2</formula>
    </cfRule>
  </conditionalFormatting>
  <pageMargins left="0.78740157480314965" right="0.78740157480314965" top="0.78740157480314965" bottom="0.55118110236220474" header="0.51181102362204722" footer="0.19685039370078741"/>
  <pageSetup paperSize="9" scale="67" firstPageNumber="0" fitToHeight="2" orientation="portrait" r:id="rId1"/>
  <headerFooter alignWithMargins="0">
    <oddFooter>&amp;R&amp;7&amp;P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IP95"/>
  <sheetViews>
    <sheetView zoomScale="130" zoomScaleNormal="130" workbookViewId="0">
      <selection activeCell="A3" sqref="A3"/>
    </sheetView>
  </sheetViews>
  <sheetFormatPr baseColWidth="10" defaultColWidth="11.28515625" defaultRowHeight="12.75"/>
  <cols>
    <col min="1" max="1" width="4.5703125" style="72" customWidth="1"/>
    <col min="2" max="2" width="88" style="72" customWidth="1"/>
    <col min="3" max="3" width="11.7109375" style="72" customWidth="1"/>
    <col min="4" max="4" width="11.28515625" style="72" customWidth="1"/>
    <col min="5" max="5" width="13.42578125" style="72" customWidth="1"/>
    <col min="6" max="16384" width="11.28515625" style="72"/>
  </cols>
  <sheetData>
    <row r="1" spans="1:250" ht="14.25">
      <c r="A1" s="70" t="s">
        <v>17</v>
      </c>
      <c r="B1" s="70"/>
      <c r="C1" s="70"/>
      <c r="D1" s="70"/>
      <c r="E1" s="71" t="str">
        <f>Master!B3</f>
        <v>XXXX</v>
      </c>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row>
    <row r="2" spans="1:250" ht="14.25">
      <c r="A2" s="70" t="str">
        <f>Master!A2</f>
        <v>Election du géomètre conservateur / de la géomètre conservatrice pour la période 2026 - 2033</v>
      </c>
      <c r="B2" s="70"/>
      <c r="C2" s="70"/>
      <c r="D2" s="70"/>
      <c r="E2" s="73"/>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row>
    <row r="3" spans="1:250" ht="14.25">
      <c r="A3" s="71"/>
      <c r="B3" s="70"/>
      <c r="C3" s="70"/>
      <c r="D3" s="70"/>
      <c r="E3" s="73"/>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row>
    <row r="4" spans="1:250" ht="15">
      <c r="A4" s="74" t="s">
        <v>64</v>
      </c>
      <c r="B4" s="74"/>
      <c r="C4" s="74"/>
      <c r="D4" s="70"/>
      <c r="E4" s="75" t="s">
        <v>62</v>
      </c>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row>
    <row r="5" spans="1:250" ht="15">
      <c r="A5" s="76"/>
      <c r="B5" s="75"/>
      <c r="C5" s="75"/>
      <c r="D5" s="70"/>
      <c r="E5" s="77" t="str">
        <f>Master!B11</f>
        <v>d</v>
      </c>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row>
    <row r="6" spans="1:250">
      <c r="A6" s="78"/>
      <c r="B6" s="78"/>
      <c r="C6" s="78"/>
      <c r="D6" s="78"/>
      <c r="E6" s="79"/>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row>
    <row r="7" spans="1:250" ht="18.95" customHeight="1">
      <c r="A7" s="80" t="str">
        <f>'Soumissionnaire A'!A7</f>
        <v>Prestations</v>
      </c>
      <c r="B7" s="81"/>
      <c r="C7" s="81"/>
      <c r="D7" s="81" t="s">
        <v>73</v>
      </c>
      <c r="E7" s="128">
        <f>ROUND((D9+D10+D11+D12)*C9+D17*C17+(D22+D23+D24)*C22+(D29+D30+D31)*C29,1)</f>
        <v>0</v>
      </c>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row>
    <row r="8" spans="1:250" ht="18.95" customHeight="1">
      <c r="A8" s="82" t="str">
        <f>'Soumissionnaire A'!A8</f>
        <v xml:space="preserve">Concept de prestations et évent. présentation personnelle de l’offre </v>
      </c>
      <c r="B8" s="78"/>
      <c r="C8" s="79" t="s">
        <v>74</v>
      </c>
      <c r="D8" s="79" t="s">
        <v>25</v>
      </c>
      <c r="E8" s="79"/>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row>
    <row r="9" spans="1:250" ht="25.5">
      <c r="B9" s="2" t="str">
        <f>'Soumissionnaire A'!B9</f>
        <v>- Concept de prestations: La structure de l’offre est-elle claire et compréhensible? -&gt; (valeur entre 0,0 et 1,5 (sans présentation personnelle, valeur entre 0,0 et 3,0))</v>
      </c>
      <c r="C9" s="208">
        <f>Master!D24</f>
        <v>0.625</v>
      </c>
      <c r="D9" s="84"/>
      <c r="E9" s="79"/>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row>
    <row r="10" spans="1:250" ht="25.5">
      <c r="B10" s="2" t="str">
        <f>'Soumissionnaire A'!B10</f>
        <v>- Concept de prestations: Un déroulement plausible du mandat a-t-il été présenté? -&gt; (valeur entre 0,0 et 1,0 (sans présentation personnelle, valeur entre 0,0 et 2,0))</v>
      </c>
      <c r="C10" s="209"/>
      <c r="D10" s="84"/>
      <c r="E10" s="79"/>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row>
    <row r="11" spans="1:250" ht="25.5">
      <c r="B11" s="2" t="str">
        <f>'Soumissionnaire A'!B11</f>
        <v>- Présentation personnelle de l’offre: Les réponses données à toutes les questions sont-elles satisfaisantes? -&gt; (valeur entre 0,0 et 1,5 (seulement en cas de présentation personnelle))</v>
      </c>
      <c r="C11" s="209"/>
      <c r="D11" s="84"/>
      <c r="E11" s="79"/>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row>
    <row r="12" spans="1:250" ht="25.5">
      <c r="B12" s="1" t="str">
        <f>'Soumissionnaire A'!B12</f>
        <v>- Présentation personnelle de l’offre: La présentation orale a-t-elle été
convaincante? -&gt; (valeur entre 0,0 et 1,0 (seulement en cas de présentation personnelle))</v>
      </c>
      <c r="C12" s="219"/>
      <c r="D12" s="84"/>
      <c r="E12" s="79"/>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row>
    <row r="13" spans="1:250" ht="4.5" customHeight="1">
      <c r="B13" s="1"/>
      <c r="C13" s="1"/>
      <c r="D13" s="85"/>
      <c r="E13" s="79"/>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row>
    <row r="14" spans="1:250" ht="30.75" customHeight="1">
      <c r="B14" s="196" t="s">
        <v>70</v>
      </c>
      <c r="C14" s="5"/>
      <c r="D14" s="86"/>
      <c r="E14" s="79"/>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row>
    <row r="15" spans="1:250" s="92" customFormat="1" ht="4.5" customHeight="1">
      <c r="A15" s="87"/>
      <c r="B15" s="88"/>
      <c r="C15" s="89"/>
      <c r="D15" s="90"/>
      <c r="E15" s="91"/>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row>
    <row r="16" spans="1:250" ht="18.95" customHeight="1">
      <c r="A16" s="3" t="str">
        <f>'Soumissionnaire A'!A16</f>
        <v>Références</v>
      </c>
      <c r="B16" s="78"/>
      <c r="C16" s="192" t="s">
        <v>74</v>
      </c>
      <c r="D16" s="79" t="s">
        <v>25</v>
      </c>
      <c r="E16" s="79"/>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row>
    <row r="17" spans="1:250">
      <c r="B17" s="2" t="str">
        <f>'Soumissionnaire A'!B17</f>
        <v>- Collaboration -&gt; (valeur entre 0,0 et 5,0; évaluation selon le tableau du chap. 3.4)</v>
      </c>
      <c r="C17" s="150">
        <f>Master!D25</f>
        <v>0.125</v>
      </c>
      <c r="D17" s="84"/>
      <c r="E17" s="79"/>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row>
    <row r="18" spans="1:250" ht="4.5" customHeight="1">
      <c r="B18" s="2"/>
      <c r="C18" s="2"/>
      <c r="D18" s="85"/>
      <c r="E18" s="79"/>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row>
    <row r="19" spans="1:250" ht="25.5">
      <c r="B19" s="196" t="s">
        <v>70</v>
      </c>
      <c r="C19" s="4"/>
      <c r="D19" s="86"/>
      <c r="E19" s="79"/>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row>
    <row r="20" spans="1:250" s="92" customFormat="1" ht="4.5" customHeight="1">
      <c r="A20" s="87"/>
      <c r="B20" s="2"/>
      <c r="C20" s="2"/>
      <c r="D20" s="90"/>
      <c r="E20" s="91"/>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row>
    <row r="21" spans="1:250" ht="18.95" customHeight="1">
      <c r="A21" s="3" t="str">
        <f>'Soumissionnaire A'!A21</f>
        <v>Service à la clientèle</v>
      </c>
      <c r="B21" s="93"/>
      <c r="C21" s="192" t="s">
        <v>74</v>
      </c>
      <c r="D21" s="79" t="s">
        <v>25</v>
      </c>
      <c r="E21" s="79"/>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row>
    <row r="22" spans="1:250" ht="51">
      <c r="A22" s="78"/>
      <c r="B22" s="94" t="str">
        <f>'Soumissionnaire A'!B22</f>
        <v>- Distance entre la commune (administration communale) -&gt; bureau de géomètres
   0 - 20 km                  (2 points)
   21 - 40 km                (1 point)
   Plus de 40 km           (0 point)</v>
      </c>
      <c r="C22" s="238">
        <f>Master!D26</f>
        <v>0.125</v>
      </c>
      <c r="D22" s="152"/>
      <c r="E22" s="79"/>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row>
    <row r="23" spans="1:250" ht="51">
      <c r="A23" s="78"/>
      <c r="B23" s="94" t="str">
        <f>'Soumissionnaire A'!B23</f>
        <v>- Interlocutrice ou interlocuteur fixe à disposition de la commune pour les opérations relevant de la MO
   Non                                                 (0 point)
   Oui, depuis 4 ans ou moins               (1 point)
   Oui, depuis 5 ans ou plus                  (2 points)</v>
      </c>
      <c r="C23" s="209"/>
      <c r="D23" s="152"/>
      <c r="E23" s="79"/>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row>
    <row r="24" spans="1:250" ht="38.25">
      <c r="A24" s="78"/>
      <c r="B24" s="94" t="str">
        <f>'Soumissionnaire A'!B24</f>
        <v>- Conseil à la clientèle: offres en ligne (p. ex. convenir d’un entretien, saisir un mandat, etc.)
   Oui       (1 point)
   Non      (0 point)</v>
      </c>
      <c r="C24" s="219"/>
      <c r="D24" s="152"/>
      <c r="E24" s="79"/>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row>
    <row r="25" spans="1:250" ht="4.5" customHeight="1">
      <c r="A25" s="78"/>
      <c r="B25" s="94"/>
      <c r="C25" s="94"/>
      <c r="D25" s="79"/>
      <c r="E25" s="79"/>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row>
    <row r="26" spans="1:250" ht="25.5">
      <c r="A26" s="78"/>
      <c r="B26" s="196" t="s">
        <v>71</v>
      </c>
      <c r="C26" s="96"/>
      <c r="D26" s="97"/>
      <c r="E26" s="7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row>
    <row r="27" spans="1:250" ht="4.5" customHeight="1">
      <c r="A27" s="98"/>
      <c r="B27" s="99"/>
      <c r="C27" s="151"/>
      <c r="D27" s="101"/>
      <c r="E27" s="79"/>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row>
    <row r="28" spans="1:250" ht="18.95" customHeight="1">
      <c r="A28" s="102" t="str">
        <f>'Soumissionnaire A'!A28</f>
        <v>Autres prestations relevant de la géomatique ou de la mensuration dans le cadre de la MO</v>
      </c>
      <c r="B28" s="103"/>
      <c r="C28" s="79" t="s">
        <v>74</v>
      </c>
      <c r="D28" s="79" t="s">
        <v>25</v>
      </c>
      <c r="E28" s="79"/>
      <c r="F28" s="79"/>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row>
    <row r="29" spans="1:250" ht="51">
      <c r="A29" s="102"/>
      <c r="B29" s="94" t="str">
        <f>'Soumissionnaire A'!B29</f>
        <v>- Amélioration foncière
   Oui                                                                          (0.5 point)
   Oui, avec références dans les 8 dernières années      (1 point)
   Non                                                                         (0 point)</v>
      </c>
      <c r="C29" s="238">
        <f>Master!D27</f>
        <v>0.125</v>
      </c>
      <c r="D29" s="152"/>
      <c r="E29" s="79"/>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row>
    <row r="30" spans="1:250" ht="51">
      <c r="A30" s="102"/>
      <c r="B30" s="94" t="str">
        <f>'Soumissionnaire A'!B30</f>
        <v>- Remaniement parcellaire de terrains à bâtir
   Oui                                                                          (1 point)
   Oui, avec références dans les 8 dernières années      (2 points)
   Non                                                                         (0 point)</v>
      </c>
      <c r="C30" s="209"/>
      <c r="D30" s="152"/>
      <c r="E30" s="79"/>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row>
    <row r="31" spans="1:250" ht="63.75">
      <c r="A31" s="102"/>
      <c r="B31" s="94" t="str">
        <f>'Soumissionnaire A'!B31</f>
        <v>- Portail Web SIG sur des thèmes connexes à la MO (p. ex. prestations supplémentaires: accès protégé aux informations de réseaux comme ceux des eaux ou des eaux usées)
   Web SIG MO avec prestations supplémentaires     (2 points)
   Seulement Web SIG MO                                      (1 point)
   Non                                                                    (0 point)</v>
      </c>
      <c r="C31" s="219"/>
      <c r="D31" s="152"/>
      <c r="E31" s="79"/>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row>
    <row r="32" spans="1:250" ht="4.5" customHeight="1">
      <c r="A32" s="102"/>
      <c r="B32" s="94"/>
      <c r="C32" s="94"/>
      <c r="D32" s="79"/>
      <c r="E32" s="79"/>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row>
    <row r="33" spans="1:250" ht="25.5">
      <c r="A33" s="102"/>
      <c r="B33" s="196" t="s">
        <v>71</v>
      </c>
      <c r="C33" s="96"/>
      <c r="D33" s="97"/>
      <c r="E33" s="79"/>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row>
    <row r="34" spans="1:250" ht="4.5" customHeight="1">
      <c r="A34" s="102"/>
      <c r="B34" s="154"/>
      <c r="C34" s="156"/>
      <c r="D34" s="155"/>
      <c r="E34" s="79"/>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row>
    <row r="35" spans="1:250" ht="18.75" customHeight="1">
      <c r="A35" s="80" t="str">
        <f>'Soumissionnaire A'!A35</f>
        <v>Assurance-qualité</v>
      </c>
      <c r="B35" s="109"/>
      <c r="C35" s="109"/>
      <c r="D35" s="81" t="s">
        <v>73</v>
      </c>
      <c r="E35" s="128">
        <f>ROUND(D37*C37+D44*C44+D51*C51+(D57+D58)*C57,1)</f>
        <v>0</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row>
    <row r="36" spans="1:250" ht="18.95" customHeight="1">
      <c r="A36" s="82" t="str">
        <f>'Soumissionnaire A'!A36</f>
        <v>Assurance-qualité dans la mensuration officielle (MO)</v>
      </c>
      <c r="B36" s="78"/>
      <c r="C36" s="79" t="s">
        <v>74</v>
      </c>
      <c r="D36" s="79" t="s">
        <v>25</v>
      </c>
      <c r="E36" s="79"/>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row>
    <row r="37" spans="1:250">
      <c r="A37" s="103"/>
      <c r="B37" s="129" t="str">
        <f>'Soumissionnaire A'!B37</f>
        <v>- Système de gestion de la qualité selon la norme ISO -&gt; (5 points)</v>
      </c>
      <c r="C37" s="239">
        <f>Master!D30</f>
        <v>0.25</v>
      </c>
      <c r="D37" s="233"/>
      <c r="E37" s="79"/>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row>
    <row r="38" spans="1:250">
      <c r="A38" s="103"/>
      <c r="B38" s="129" t="str">
        <f>'Soumissionnaire A'!B38</f>
        <v>- Système de gestion de la qualité propre au bureau -&gt; (3 points)</v>
      </c>
      <c r="C38" s="240"/>
      <c r="D38" s="223"/>
      <c r="E38" s="79"/>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row>
    <row r="39" spans="1:250">
      <c r="A39" s="103"/>
      <c r="B39" s="129" t="str">
        <f>'Soumissionnaire A'!B39</f>
        <v>- Aucun système de gestion de la qualité -&gt; (0 point)</v>
      </c>
      <c r="C39" s="241"/>
      <c r="D39" s="224"/>
      <c r="E39" s="79"/>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row>
    <row r="40" spans="1:250" ht="4.5" customHeight="1">
      <c r="A40" s="103"/>
      <c r="B40" s="120"/>
      <c r="C40" s="120"/>
      <c r="D40" s="104"/>
      <c r="E40" s="79"/>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row>
    <row r="41" spans="1:250" ht="25.5">
      <c r="A41" s="78"/>
      <c r="B41" s="196" t="s">
        <v>71</v>
      </c>
      <c r="C41" s="122"/>
      <c r="D41" s="97"/>
      <c r="E41" s="79"/>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row>
    <row r="42" spans="1:250" ht="4.5" customHeight="1">
      <c r="A42" s="78"/>
      <c r="B42" s="154"/>
      <c r="C42" s="162"/>
      <c r="D42" s="163"/>
      <c r="E42" s="79"/>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row>
    <row r="43" spans="1:250" ht="18.75" customHeight="1">
      <c r="A43" s="159" t="str">
        <f>'Soumissionnaire A'!A43</f>
        <v>Sécurité de l’information</v>
      </c>
      <c r="B43" s="161"/>
      <c r="C43" s="79" t="s">
        <v>74</v>
      </c>
      <c r="D43" s="79" t="s">
        <v>25</v>
      </c>
      <c r="E43" s="7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row>
    <row r="44" spans="1:250">
      <c r="A44" s="78"/>
      <c r="B44" s="119" t="str">
        <f>'Soumissionnaire A'!B44</f>
        <v>- Attestation du respect des conditions selon l’article 19, alinéa 1 OMO-DDPS -&gt; (5 points)</v>
      </c>
      <c r="C44" s="242">
        <f>Master!D31</f>
        <v>0.25</v>
      </c>
      <c r="D44" s="233"/>
      <c r="E44" s="79"/>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row>
    <row r="45" spans="1:250">
      <c r="A45" s="78"/>
      <c r="B45" s="119" t="str">
        <f>'Soumissionnaire A'!B45</f>
        <v>- Certificat ne respectant pas les conditions de la norme ISO -&gt; (3 points)</v>
      </c>
      <c r="C45" s="240"/>
      <c r="D45" s="223"/>
      <c r="E45" s="79"/>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row>
    <row r="46" spans="1:250">
      <c r="A46" s="78"/>
      <c r="B46" s="119" t="str">
        <f>'Soumissionnaire A'!B46</f>
        <v>- Aucune information ni attestation -&gt; (0 point)</v>
      </c>
      <c r="C46" s="241"/>
      <c r="D46" s="224"/>
      <c r="E46" s="79"/>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row>
    <row r="47" spans="1:250" ht="4.5" customHeight="1">
      <c r="A47" s="78"/>
      <c r="B47" s="120"/>
      <c r="C47" s="158"/>
      <c r="D47" s="155"/>
      <c r="E47" s="7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row>
    <row r="48" spans="1:250" ht="25.5">
      <c r="A48" s="78"/>
      <c r="B48" s="196" t="s">
        <v>71</v>
      </c>
      <c r="C48" s="158"/>
      <c r="D48" s="155"/>
      <c r="E48" s="79"/>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row>
    <row r="49" spans="1:250" ht="4.5" customHeight="1">
      <c r="A49" s="123"/>
      <c r="B49" s="99"/>
      <c r="C49" s="100"/>
      <c r="D49" s="101"/>
      <c r="E49" s="79"/>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row>
    <row r="50" spans="1:250" ht="25.5" customHeight="1">
      <c r="A50" s="216" t="str">
        <f>'Soumissionnaire A'!A50</f>
        <v xml:space="preserve">Modes de suppléance de la géomètre conservatrice ou du géomètre conservateur, par ex. lors de vacances (selon art. 5 OCMO)
</v>
      </c>
      <c r="B50" s="216"/>
      <c r="C50" s="192" t="s">
        <v>74</v>
      </c>
      <c r="D50" s="79" t="s">
        <v>25</v>
      </c>
    </row>
    <row r="51" spans="1:250">
      <c r="A51" s="124"/>
      <c r="B51" s="94" t="str">
        <f>'Soumissionnaire A'!B51</f>
        <v>- Suppléante ou suppléant au sein de l’entreprise -&gt; (5 points)</v>
      </c>
      <c r="C51" s="225">
        <f>Master!D32</f>
        <v>0.25</v>
      </c>
      <c r="D51" s="229"/>
    </row>
    <row r="52" spans="1:250">
      <c r="A52" s="124"/>
      <c r="B52" s="94" t="str">
        <f>'Soumissionnaire A'!B52</f>
        <v>- Suppléante ou suppléant au sein d’une autre entreprise -&gt; (3 points)</v>
      </c>
      <c r="C52" s="219"/>
      <c r="D52" s="230"/>
    </row>
    <row r="53" spans="1:250" ht="4.5" customHeight="1">
      <c r="A53" s="124"/>
      <c r="B53" s="94"/>
      <c r="C53" s="94"/>
    </row>
    <row r="54" spans="1:250" ht="25.5">
      <c r="A54" s="124"/>
      <c r="B54" s="196" t="s">
        <v>71</v>
      </c>
      <c r="C54" s="96"/>
      <c r="D54" s="125"/>
    </row>
    <row r="55" spans="1:250" ht="4.5" customHeight="1">
      <c r="A55" s="124"/>
      <c r="B55" s="154"/>
      <c r="C55" s="156"/>
      <c r="D55" s="157"/>
    </row>
    <row r="56" spans="1:250">
      <c r="A56" s="216" t="str">
        <f>'Soumissionnaire A'!A56</f>
        <v xml:space="preserve">Perfectionnement dans le domaine de la MO pour les membres du personnel
</v>
      </c>
      <c r="B56" s="216"/>
      <c r="C56" s="155" t="s">
        <v>74</v>
      </c>
      <c r="D56" s="79" t="s">
        <v>25</v>
      </c>
    </row>
    <row r="57" spans="1:250" ht="38.25">
      <c r="A57" s="124"/>
      <c r="B57" s="94" t="str">
        <f>'Soumissionnaire A'!B57</f>
        <v>- Stratégie contenant des prescriptions claires dans les domaines de la technique (outils, logiciels) et de la géomatique
   Programme de perfectionnement -&gt; (3 points)</v>
      </c>
      <c r="C57" s="225">
        <f>Master!D33</f>
        <v>0.25</v>
      </c>
      <c r="D57" s="164"/>
    </row>
    <row r="58" spans="1:250" ht="51">
      <c r="A58" s="124"/>
      <c r="B58" s="94" t="str">
        <f>'Soumissionnaire A'!B58</f>
        <v>- Stratégie contenant des prescriptions claires dans les domaines de la technique (outils, logiciels) et de la géomatique
   Attestation de perfectionnement (nombre d’heures et contenu) de tous les membres du personnel -&gt; (2 points)</v>
      </c>
      <c r="C58" s="219"/>
      <c r="D58" s="164"/>
    </row>
    <row r="59" spans="1:250" ht="4.5" customHeight="1">
      <c r="A59" s="124"/>
      <c r="B59" s="94"/>
      <c r="C59" s="94"/>
    </row>
    <row r="60" spans="1:250" ht="25.5">
      <c r="A60" s="124"/>
      <c r="B60" s="196" t="s">
        <v>71</v>
      </c>
      <c r="C60" s="96"/>
      <c r="D60" s="125"/>
    </row>
    <row r="61" spans="1:250" ht="6" customHeight="1">
      <c r="A61" s="105"/>
      <c r="B61" s="106"/>
      <c r="C61" s="94"/>
      <c r="D61" s="79"/>
      <c r="E61" s="79"/>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row>
    <row r="62" spans="1:250" ht="18.95" customHeight="1">
      <c r="A62" s="80" t="str">
        <f>'Soumissionnaire A'!A62</f>
        <v>Expérience dans la mise à jour de la mensuration officielle</v>
      </c>
      <c r="B62" s="109"/>
      <c r="C62" s="109"/>
      <c r="D62" s="81" t="s">
        <v>73</v>
      </c>
      <c r="E62" s="128">
        <f>ROUND((D64+D66)*C64+D73*C73,1)</f>
        <v>0</v>
      </c>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row>
    <row r="63" spans="1:250" ht="18.95" customHeight="1">
      <c r="A63" s="82" t="str">
        <f>'Soumissionnaire A'!A63</f>
        <v>Expérience du bureau dans des communes similaires</v>
      </c>
      <c r="B63" s="78"/>
      <c r="C63" s="79" t="s">
        <v>74</v>
      </c>
      <c r="D63" s="79" t="s">
        <v>25</v>
      </c>
      <c r="E63" s="79"/>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row>
    <row r="64" spans="1:250">
      <c r="A64" s="103"/>
      <c r="B64" s="110" t="str">
        <f>'Soumissionnaire A'!B64</f>
        <v>- Géomètre conservatrice ou géomètre conservateur (0 à 5 ans) -&gt; (1.5 point)</v>
      </c>
      <c r="C64" s="235">
        <f>Master!D36</f>
        <v>0.66666666666666663</v>
      </c>
      <c r="D64" s="217"/>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row>
    <row r="65" spans="1:250">
      <c r="A65" s="103"/>
      <c r="B65" s="110" t="str">
        <f>'Soumissionnaire A'!B65</f>
        <v>- Géomètre conservatrice ou géomètre conservateur (6 ans et plus) -&gt; (3 points)</v>
      </c>
      <c r="C65" s="236"/>
      <c r="D65" s="218"/>
      <c r="E65" s="79"/>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row>
    <row r="66" spans="1:250">
      <c r="A66" s="103"/>
      <c r="B66" s="110" t="str">
        <f>'Soumissionnaire A'!B66</f>
        <v>- Employée ou employé (interlocutrice ou interlocuteur) (0 à 5 ans) -&gt; (1 point)</v>
      </c>
      <c r="C66" s="236"/>
      <c r="D66" s="217"/>
      <c r="E66" s="79"/>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row>
    <row r="67" spans="1:250">
      <c r="A67" s="103"/>
      <c r="B67" s="110" t="str">
        <f>'Soumissionnaire A'!B67</f>
        <v>- Employée ou employé (interlocutrice ou interlocuteur) (6 ans et plus) -&gt; (2 points)</v>
      </c>
      <c r="C67" s="237"/>
      <c r="D67" s="218"/>
      <c r="E67" s="79"/>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row>
    <row r="68" spans="1:250" ht="4.5" customHeight="1">
      <c r="A68" s="103"/>
      <c r="B68" s="110"/>
      <c r="C68" s="110"/>
      <c r="D68" s="85"/>
      <c r="E68" s="79"/>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row>
    <row r="69" spans="1:250" ht="25.5">
      <c r="A69" s="78"/>
      <c r="B69" s="196" t="s">
        <v>71</v>
      </c>
      <c r="C69" s="112"/>
      <c r="D69" s="97"/>
      <c r="E69" s="79"/>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row>
    <row r="70" spans="1:250" ht="4.5" customHeight="1">
      <c r="A70" s="98"/>
      <c r="B70" s="113"/>
      <c r="C70" s="130"/>
      <c r="D70" s="101"/>
      <c r="E70" s="79"/>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row>
    <row r="71" spans="1:250" ht="18.95" customHeight="1">
      <c r="A71" s="115" t="str">
        <f>'Soumissionnaire A'!A71</f>
        <v>Expérience de la géomètre conservatrice ou du géomètre conservateur en matière de conduite</v>
      </c>
      <c r="B71" s="116"/>
      <c r="C71" s="79" t="s">
        <v>74</v>
      </c>
      <c r="D71" s="79" t="s">
        <v>25</v>
      </c>
      <c r="E71" s="79"/>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row>
    <row r="72" spans="1:250" ht="25.5">
      <c r="A72" s="78"/>
      <c r="B72" s="117" t="str">
        <f>'Soumissionnaire A'!B72</f>
        <v>Nombre d’années dans une fonction de conduite (direction de projet, direction d’une section ou direction d’entreprise)</v>
      </c>
      <c r="C72" s="117"/>
      <c r="D72" s="118"/>
      <c r="E72" s="79"/>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row>
    <row r="73" spans="1:250" ht="12.75" customHeight="1">
      <c r="A73" s="103"/>
      <c r="B73" s="94" t="str">
        <f>'Soumissionnaire A'!B73</f>
        <v>- Plus de10 ans -&gt; (5 points)</v>
      </c>
      <c r="C73" s="212">
        <f>Master!D37</f>
        <v>0.33333333333333331</v>
      </c>
      <c r="D73" s="233"/>
      <c r="E73" s="79"/>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row>
    <row r="74" spans="1:250" ht="12.75" customHeight="1">
      <c r="A74" s="103"/>
      <c r="B74" s="94" t="str">
        <f>'Soumissionnaire A'!B74</f>
        <v>- 6 - 10 ans -&gt; (4 points)</v>
      </c>
      <c r="C74" s="213"/>
      <c r="D74" s="223"/>
      <c r="E74" s="79"/>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row>
    <row r="75" spans="1:250" ht="12.75" customHeight="1">
      <c r="A75" s="103"/>
      <c r="B75" s="94" t="str">
        <f>'Soumissionnaire A'!B75</f>
        <v>- 3 - 5 ans -&gt; (3 points)</v>
      </c>
      <c r="C75" s="213"/>
      <c r="D75" s="223"/>
      <c r="E75" s="79"/>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row>
    <row r="76" spans="1:250" ht="12.75" customHeight="1">
      <c r="A76" s="103"/>
      <c r="B76" s="94" t="str">
        <f>'Soumissionnaire A'!B76</f>
        <v>- 1 - 2 ans -&gt; (2 points)</v>
      </c>
      <c r="C76" s="213"/>
      <c r="D76" s="223"/>
      <c r="E76" s="79"/>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row>
    <row r="77" spans="1:250" ht="12.75" customHeight="1">
      <c r="A77" s="103"/>
      <c r="B77" s="94" t="str">
        <f>'Soumissionnaire A'!B77</f>
        <v>- &lt; 1 an -&gt; (1 point)</v>
      </c>
      <c r="C77" s="234"/>
      <c r="D77" s="224"/>
      <c r="E77" s="79"/>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row>
    <row r="78" spans="1:250" ht="4.5" customHeight="1">
      <c r="A78" s="103"/>
      <c r="B78" s="94"/>
      <c r="C78" s="94"/>
      <c r="D78" s="118"/>
      <c r="E78" s="79"/>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row>
    <row r="79" spans="1:250" ht="25.5">
      <c r="A79" s="103"/>
      <c r="B79" s="196" t="s">
        <v>71</v>
      </c>
      <c r="C79" s="108"/>
      <c r="D79" s="108"/>
      <c r="E79" s="79"/>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row>
    <row r="80" spans="1:250" ht="6" customHeight="1">
      <c r="A80" s="78"/>
      <c r="B80" s="103"/>
      <c r="C80" s="103"/>
      <c r="D80" s="78"/>
      <c r="E80" s="79"/>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row>
    <row r="81" spans="1:250" ht="18.75" customHeight="1">
      <c r="A81" s="80" t="str">
        <f>'Soumissionnaire A'!A81</f>
        <v>Développement durable</v>
      </c>
      <c r="B81" s="109"/>
      <c r="C81" s="109"/>
      <c r="D81" s="81" t="s">
        <v>73</v>
      </c>
      <c r="E81" s="128" t="e">
        <f>ROUND(D85*C83+(D90+D91)*C90,1)</f>
        <v>#DIV/0!</v>
      </c>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row>
    <row r="82" spans="1:250" ht="18.95" customHeight="1">
      <c r="A82" s="82" t="str">
        <f>'Soumissionnaire A'!A82</f>
        <v>Sous l’angle social, places d’apprentissage</v>
      </c>
      <c r="B82" s="78"/>
      <c r="C82" s="79" t="s">
        <v>74</v>
      </c>
      <c r="D82" s="83"/>
      <c r="E82" s="79"/>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c r="IH82" s="78"/>
      <c r="II82" s="78"/>
      <c r="IJ82" s="78"/>
      <c r="IK82" s="78"/>
      <c r="IL82" s="78"/>
      <c r="IM82" s="78"/>
      <c r="IN82" s="78"/>
      <c r="IO82" s="78"/>
      <c r="IP82" s="78"/>
    </row>
    <row r="83" spans="1:250">
      <c r="A83" s="103"/>
      <c r="B83" s="119" t="str">
        <f>'Soumissionnaire A'!B83</f>
        <v>- Nombre d’équivalents plein temps (y c. apprenties et apprentis) dans la mensuration officielle</v>
      </c>
      <c r="C83" s="226">
        <f>Master!D41</f>
        <v>0.5</v>
      </c>
      <c r="D83" s="152"/>
      <c r="E83" s="79"/>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78"/>
      <c r="FJ83" s="78"/>
      <c r="FK83" s="78"/>
      <c r="FL83" s="78"/>
      <c r="FM83" s="78"/>
      <c r="FN83" s="78"/>
      <c r="FO83" s="78"/>
      <c r="FP83" s="78"/>
      <c r="FQ83" s="78"/>
      <c r="FR83" s="78"/>
      <c r="FS83" s="78"/>
      <c r="FT83" s="78"/>
      <c r="FU83" s="78"/>
      <c r="FV83" s="78"/>
      <c r="FW83" s="78"/>
      <c r="FX83" s="78"/>
      <c r="FY83" s="78"/>
      <c r="FZ83" s="78"/>
      <c r="GA83" s="78"/>
      <c r="GB83" s="78"/>
      <c r="GC83" s="78"/>
      <c r="GD83" s="78"/>
      <c r="GE83" s="78"/>
      <c r="GF83" s="78"/>
      <c r="GG83" s="78"/>
      <c r="GH83" s="78"/>
      <c r="GI83" s="78"/>
      <c r="GJ83" s="78"/>
      <c r="GK83" s="78"/>
      <c r="GL83" s="78"/>
      <c r="GM83" s="78"/>
      <c r="GN83" s="78"/>
      <c r="GO83" s="78"/>
      <c r="GP83" s="78"/>
      <c r="GQ83" s="78"/>
      <c r="GR83" s="78"/>
      <c r="GS83" s="78"/>
      <c r="GT83" s="78"/>
      <c r="GU83" s="78"/>
      <c r="GV83" s="78"/>
      <c r="GW83" s="78"/>
      <c r="GX83" s="78"/>
      <c r="GY83" s="78"/>
      <c r="GZ83" s="78"/>
      <c r="HA83" s="78"/>
      <c r="HB83" s="78"/>
      <c r="HC83" s="78"/>
      <c r="HD83" s="78"/>
      <c r="HE83" s="78"/>
      <c r="HF83" s="78"/>
      <c r="HG83" s="78"/>
      <c r="HH83" s="78"/>
      <c r="HI83" s="78"/>
      <c r="HJ83" s="78"/>
      <c r="HK83" s="78"/>
      <c r="HL83" s="78"/>
      <c r="HM83" s="78"/>
      <c r="HN83" s="78"/>
      <c r="HO83" s="78"/>
      <c r="HP83" s="78"/>
      <c r="HQ83" s="78"/>
      <c r="HR83" s="78"/>
      <c r="HS83" s="78"/>
      <c r="HT83" s="78"/>
      <c r="HU83" s="78"/>
      <c r="HV83" s="78"/>
      <c r="HW83" s="78"/>
      <c r="HX83" s="78"/>
      <c r="HY83" s="78"/>
      <c r="HZ83" s="78"/>
      <c r="IA83" s="78"/>
      <c r="IB83" s="78"/>
      <c r="IC83" s="78"/>
      <c r="ID83" s="78"/>
      <c r="IE83" s="78"/>
      <c r="IF83" s="78"/>
      <c r="IG83" s="78"/>
      <c r="IH83" s="78"/>
      <c r="II83" s="78"/>
      <c r="IJ83" s="78"/>
      <c r="IK83" s="78"/>
      <c r="IL83" s="78"/>
      <c r="IM83" s="78"/>
      <c r="IN83" s="78"/>
      <c r="IO83" s="78"/>
      <c r="IP83" s="78"/>
    </row>
    <row r="84" spans="1:250">
      <c r="A84" s="103"/>
      <c r="B84" s="129" t="str">
        <f>'Soumissionnaire A'!B84</f>
        <v>- Dont places d’apprentissage pour «géomaticienne CFC/géomaticien CFC» (domaine spécifique «mensuration»)</v>
      </c>
      <c r="C84" s="227"/>
      <c r="D84" s="152"/>
      <c r="E84" s="79"/>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78"/>
      <c r="FJ84" s="78"/>
      <c r="FK84" s="78"/>
      <c r="FL84" s="78"/>
      <c r="FM84" s="78"/>
      <c r="FN84" s="78"/>
      <c r="FO84" s="78"/>
      <c r="FP84" s="78"/>
      <c r="FQ84" s="78"/>
      <c r="FR84" s="78"/>
      <c r="FS84" s="78"/>
      <c r="FT84" s="78"/>
      <c r="FU84" s="78"/>
      <c r="FV84" s="78"/>
      <c r="FW84" s="78"/>
      <c r="FX84" s="78"/>
      <c r="FY84" s="78"/>
      <c r="FZ84" s="78"/>
      <c r="GA84" s="78"/>
      <c r="GB84" s="78"/>
      <c r="GC84" s="78"/>
      <c r="GD84" s="78"/>
      <c r="GE84" s="78"/>
      <c r="GF84" s="78"/>
      <c r="GG84" s="78"/>
      <c r="GH84" s="78"/>
      <c r="GI84" s="78"/>
      <c r="GJ84" s="78"/>
      <c r="GK84" s="78"/>
      <c r="GL84" s="78"/>
      <c r="GM84" s="78"/>
      <c r="GN84" s="78"/>
      <c r="GO84" s="78"/>
      <c r="GP84" s="78"/>
      <c r="GQ84" s="78"/>
      <c r="GR84" s="78"/>
      <c r="GS84" s="78"/>
      <c r="GT84" s="78"/>
      <c r="GU84" s="78"/>
      <c r="GV84" s="78"/>
      <c r="GW84" s="78"/>
      <c r="GX84" s="78"/>
      <c r="GY84" s="78"/>
      <c r="GZ84" s="78"/>
      <c r="HA84" s="78"/>
      <c r="HB84" s="78"/>
      <c r="HC84" s="78"/>
      <c r="HD84" s="78"/>
      <c r="HE84" s="78"/>
      <c r="HF84" s="78"/>
      <c r="HG84" s="78"/>
      <c r="HH84" s="78"/>
      <c r="HI84" s="78"/>
      <c r="HJ84" s="78"/>
      <c r="HK84" s="78"/>
      <c r="HL84" s="78"/>
      <c r="HM84" s="78"/>
      <c r="HN84" s="78"/>
      <c r="HO84" s="78"/>
      <c r="HP84" s="78"/>
      <c r="HQ84" s="78"/>
      <c r="HR84" s="78"/>
      <c r="HS84" s="78"/>
      <c r="HT84" s="78"/>
      <c r="HU84" s="78"/>
      <c r="HV84" s="78"/>
      <c r="HW84" s="78"/>
      <c r="HX84" s="78"/>
      <c r="HY84" s="78"/>
      <c r="HZ84" s="78"/>
      <c r="IA84" s="78"/>
      <c r="IB84" s="78"/>
      <c r="IC84" s="78"/>
      <c r="ID84" s="78"/>
      <c r="IE84" s="78"/>
      <c r="IF84" s="78"/>
      <c r="IG84" s="78"/>
      <c r="IH84" s="78"/>
      <c r="II84" s="78"/>
      <c r="IJ84" s="78"/>
      <c r="IK84" s="78"/>
      <c r="IL84" s="78"/>
      <c r="IM84" s="78"/>
      <c r="IN84" s="78"/>
      <c r="IO84" s="78"/>
      <c r="IP84" s="78"/>
    </row>
    <row r="85" spans="1:250">
      <c r="A85" s="103"/>
      <c r="B85" s="129"/>
      <c r="C85" s="169" t="s">
        <v>75</v>
      </c>
      <c r="D85" s="167" t="e">
        <f>ROUND(IF((D84/D83)&lt;=0.4,12.5*(D84/D83),IF((D84/D83)&gt;0.4,5)),1)</f>
        <v>#DIV/0!</v>
      </c>
      <c r="E85" s="79"/>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78"/>
      <c r="FL85" s="78"/>
      <c r="FM85" s="78"/>
      <c r="FN85" s="78"/>
      <c r="FO85" s="78"/>
      <c r="FP85" s="78"/>
      <c r="FQ85" s="78"/>
      <c r="FR85" s="78"/>
      <c r="FS85" s="78"/>
      <c r="FT85" s="78"/>
      <c r="FU85" s="78"/>
      <c r="FV85" s="78"/>
      <c r="FW85" s="78"/>
      <c r="FX85" s="78"/>
      <c r="FY85" s="78"/>
      <c r="FZ85" s="78"/>
      <c r="GA85" s="78"/>
      <c r="GB85" s="78"/>
      <c r="GC85" s="78"/>
      <c r="GD85" s="78"/>
      <c r="GE85" s="78"/>
      <c r="GF85" s="78"/>
      <c r="GG85" s="78"/>
      <c r="GH85" s="78"/>
      <c r="GI85" s="78"/>
      <c r="GJ85" s="78"/>
      <c r="GK85" s="78"/>
      <c r="GL85" s="78"/>
      <c r="GM85" s="78"/>
      <c r="GN85" s="78"/>
      <c r="GO85" s="78"/>
      <c r="GP85" s="78"/>
      <c r="GQ85" s="78"/>
      <c r="GR85" s="78"/>
      <c r="GS85" s="78"/>
      <c r="GT85" s="78"/>
      <c r="GU85" s="78"/>
      <c r="GV85" s="78"/>
      <c r="GW85" s="78"/>
      <c r="GX85" s="78"/>
      <c r="GY85" s="78"/>
      <c r="GZ85" s="78"/>
      <c r="HA85" s="78"/>
      <c r="HB85" s="78"/>
      <c r="HC85" s="78"/>
      <c r="HD85" s="78"/>
      <c r="HE85" s="78"/>
      <c r="HF85" s="78"/>
      <c r="HG85" s="78"/>
      <c r="HH85" s="78"/>
      <c r="HI85" s="78"/>
      <c r="HJ85" s="78"/>
      <c r="HK85" s="78"/>
      <c r="HL85" s="78"/>
      <c r="HM85" s="78"/>
      <c r="HN85" s="78"/>
      <c r="HO85" s="78"/>
      <c r="HP85" s="78"/>
      <c r="HQ85" s="78"/>
      <c r="HR85" s="78"/>
      <c r="HS85" s="78"/>
      <c r="HT85" s="78"/>
      <c r="HU85" s="78"/>
      <c r="HV85" s="78"/>
      <c r="HW85" s="78"/>
      <c r="HX85" s="78"/>
      <c r="HY85" s="78"/>
      <c r="HZ85" s="78"/>
      <c r="IA85" s="78"/>
      <c r="IB85" s="78"/>
      <c r="IC85" s="78"/>
      <c r="ID85" s="78"/>
      <c r="IE85" s="78"/>
      <c r="IF85" s="78"/>
      <c r="IG85" s="78"/>
      <c r="IH85" s="78"/>
      <c r="II85" s="78"/>
      <c r="IJ85" s="78"/>
      <c r="IK85" s="78"/>
      <c r="IL85" s="78"/>
      <c r="IM85" s="78"/>
      <c r="IN85" s="78"/>
      <c r="IO85" s="78"/>
      <c r="IP85" s="78"/>
    </row>
    <row r="86" spans="1:250" ht="4.5" customHeight="1">
      <c r="A86" s="103"/>
      <c r="B86" s="120"/>
      <c r="C86" s="120"/>
      <c r="D86" s="104"/>
      <c r="E86" s="79"/>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78"/>
      <c r="FL86" s="78"/>
      <c r="FM86" s="78"/>
      <c r="FN86" s="78"/>
      <c r="FO86" s="78"/>
      <c r="FP86" s="78"/>
      <c r="FQ86" s="78"/>
      <c r="FR86" s="78"/>
      <c r="FS86" s="78"/>
      <c r="FT86" s="78"/>
      <c r="FU86" s="78"/>
      <c r="FV86" s="78"/>
      <c r="FW86" s="78"/>
      <c r="FX86" s="78"/>
      <c r="FY86" s="78"/>
      <c r="FZ86" s="78"/>
      <c r="GA86" s="78"/>
      <c r="GB86" s="78"/>
      <c r="GC86" s="78"/>
      <c r="GD86" s="78"/>
      <c r="GE86" s="78"/>
      <c r="GF86" s="78"/>
      <c r="GG86" s="78"/>
      <c r="GH86" s="78"/>
      <c r="GI86" s="78"/>
      <c r="GJ86" s="78"/>
      <c r="GK86" s="78"/>
      <c r="GL86" s="78"/>
      <c r="GM86" s="78"/>
      <c r="GN86" s="78"/>
      <c r="GO86" s="78"/>
      <c r="GP86" s="78"/>
      <c r="GQ86" s="78"/>
      <c r="GR86" s="78"/>
      <c r="GS86" s="78"/>
      <c r="GT86" s="78"/>
      <c r="GU86" s="78"/>
      <c r="GV86" s="78"/>
      <c r="GW86" s="78"/>
      <c r="GX86" s="78"/>
      <c r="GY86" s="78"/>
      <c r="GZ86" s="78"/>
      <c r="HA86" s="78"/>
      <c r="HB86" s="78"/>
      <c r="HC86" s="78"/>
      <c r="HD86" s="78"/>
      <c r="HE86" s="78"/>
      <c r="HF86" s="78"/>
      <c r="HG86" s="78"/>
      <c r="HH86" s="78"/>
      <c r="HI86" s="78"/>
      <c r="HJ86" s="78"/>
      <c r="HK86" s="78"/>
      <c r="HL86" s="78"/>
      <c r="HM86" s="78"/>
      <c r="HN86" s="78"/>
      <c r="HO86" s="78"/>
      <c r="HP86" s="78"/>
      <c r="HQ86" s="78"/>
      <c r="HR86" s="78"/>
      <c r="HS86" s="78"/>
      <c r="HT86" s="78"/>
      <c r="HU86" s="78"/>
      <c r="HV86" s="78"/>
      <c r="HW86" s="78"/>
      <c r="HX86" s="78"/>
      <c r="HY86" s="78"/>
      <c r="HZ86" s="78"/>
      <c r="IA86" s="78"/>
      <c r="IB86" s="78"/>
      <c r="IC86" s="78"/>
      <c r="ID86" s="78"/>
      <c r="IE86" s="78"/>
      <c r="IF86" s="78"/>
      <c r="IG86" s="78"/>
      <c r="IH86" s="78"/>
      <c r="II86" s="78"/>
      <c r="IJ86" s="78"/>
      <c r="IK86" s="78"/>
      <c r="IL86" s="78"/>
      <c r="IM86" s="78"/>
      <c r="IN86" s="78"/>
      <c r="IO86" s="78"/>
      <c r="IP86" s="78"/>
    </row>
    <row r="87" spans="1:250" ht="25.5">
      <c r="A87" s="78"/>
      <c r="B87" s="196" t="s">
        <v>71</v>
      </c>
      <c r="C87" s="122"/>
      <c r="D87" s="97"/>
      <c r="E87" s="79"/>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78"/>
      <c r="FL87" s="78"/>
      <c r="FM87" s="78"/>
      <c r="FN87" s="78"/>
      <c r="FO87" s="78"/>
      <c r="FP87" s="78"/>
      <c r="FQ87" s="78"/>
      <c r="FR87" s="78"/>
      <c r="FS87" s="78"/>
      <c r="FT87" s="78"/>
      <c r="FU87" s="78"/>
      <c r="FV87" s="78"/>
      <c r="FW87" s="78"/>
      <c r="FX87" s="78"/>
      <c r="FY87" s="78"/>
      <c r="FZ87" s="78"/>
      <c r="GA87" s="78"/>
      <c r="GB87" s="78"/>
      <c r="GC87" s="78"/>
      <c r="GD87" s="78"/>
      <c r="GE87" s="78"/>
      <c r="GF87" s="78"/>
      <c r="GG87" s="78"/>
      <c r="GH87" s="78"/>
      <c r="GI87" s="78"/>
      <c r="GJ87" s="78"/>
      <c r="GK87" s="78"/>
      <c r="GL87" s="78"/>
      <c r="GM87" s="78"/>
      <c r="GN87" s="78"/>
      <c r="GO87" s="78"/>
      <c r="GP87" s="78"/>
      <c r="GQ87" s="78"/>
      <c r="GR87" s="78"/>
      <c r="GS87" s="78"/>
      <c r="GT87" s="78"/>
      <c r="GU87" s="78"/>
      <c r="GV87" s="78"/>
      <c r="GW87" s="78"/>
      <c r="GX87" s="78"/>
      <c r="GY87" s="78"/>
      <c r="GZ87" s="78"/>
      <c r="HA87" s="78"/>
      <c r="HB87" s="78"/>
      <c r="HC87" s="78"/>
      <c r="HD87" s="78"/>
      <c r="HE87" s="78"/>
      <c r="HF87" s="78"/>
      <c r="HG87" s="78"/>
      <c r="HH87" s="78"/>
      <c r="HI87" s="78"/>
      <c r="HJ87" s="78"/>
      <c r="HK87" s="78"/>
      <c r="HL87" s="78"/>
      <c r="HM87" s="78"/>
      <c r="HN87" s="78"/>
      <c r="HO87" s="78"/>
      <c r="HP87" s="78"/>
      <c r="HQ87" s="78"/>
      <c r="HR87" s="78"/>
      <c r="HS87" s="78"/>
      <c r="HT87" s="78"/>
      <c r="HU87" s="78"/>
      <c r="HV87" s="78"/>
      <c r="HW87" s="78"/>
      <c r="HX87" s="78"/>
      <c r="HY87" s="78"/>
      <c r="HZ87" s="78"/>
      <c r="IA87" s="78"/>
      <c r="IB87" s="78"/>
      <c r="IC87" s="78"/>
      <c r="ID87" s="78"/>
      <c r="IE87" s="78"/>
      <c r="IF87" s="78"/>
      <c r="IG87" s="78"/>
      <c r="IH87" s="78"/>
      <c r="II87" s="78"/>
      <c r="IJ87" s="78"/>
      <c r="IK87" s="78"/>
      <c r="IL87" s="78"/>
      <c r="IM87" s="78"/>
      <c r="IN87" s="78"/>
      <c r="IO87" s="78"/>
      <c r="IP87" s="78"/>
    </row>
    <row r="88" spans="1:250" ht="4.5" customHeight="1">
      <c r="A88" s="123"/>
      <c r="B88" s="99"/>
      <c r="C88" s="100"/>
      <c r="D88" s="101"/>
      <c r="E88" s="79"/>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78"/>
      <c r="FL88" s="78"/>
      <c r="FM88" s="78"/>
      <c r="FN88" s="78"/>
      <c r="FO88" s="78"/>
      <c r="FP88" s="78"/>
      <c r="FQ88" s="78"/>
      <c r="FR88" s="78"/>
      <c r="FS88" s="78"/>
      <c r="FT88" s="78"/>
      <c r="FU88" s="78"/>
      <c r="FV88" s="78"/>
      <c r="FW88" s="78"/>
      <c r="FX88" s="78"/>
      <c r="FY88" s="78"/>
      <c r="FZ88" s="78"/>
      <c r="GA88" s="78"/>
      <c r="GB88" s="78"/>
      <c r="GC88" s="78"/>
      <c r="GD88" s="78"/>
      <c r="GE88" s="78"/>
      <c r="GF88" s="78"/>
      <c r="GG88" s="78"/>
      <c r="GH88" s="78"/>
      <c r="GI88" s="78"/>
      <c r="GJ88" s="78"/>
      <c r="GK88" s="78"/>
      <c r="GL88" s="78"/>
      <c r="GM88" s="78"/>
      <c r="GN88" s="78"/>
      <c r="GO88" s="78"/>
      <c r="GP88" s="78"/>
      <c r="GQ88" s="78"/>
      <c r="GR88" s="78"/>
      <c r="GS88" s="78"/>
      <c r="GT88" s="78"/>
      <c r="GU88" s="78"/>
      <c r="GV88" s="78"/>
      <c r="GW88" s="78"/>
      <c r="GX88" s="78"/>
      <c r="GY88" s="78"/>
      <c r="GZ88" s="78"/>
      <c r="HA88" s="78"/>
      <c r="HB88" s="78"/>
      <c r="HC88" s="78"/>
      <c r="HD88" s="78"/>
      <c r="HE88" s="78"/>
      <c r="HF88" s="78"/>
      <c r="HG88" s="78"/>
      <c r="HH88" s="78"/>
      <c r="HI88" s="78"/>
      <c r="HJ88" s="78"/>
      <c r="HK88" s="78"/>
      <c r="HL88" s="78"/>
      <c r="HM88" s="78"/>
      <c r="HN88" s="78"/>
      <c r="HO88" s="78"/>
      <c r="HP88" s="78"/>
      <c r="HQ88" s="78"/>
      <c r="HR88" s="78"/>
      <c r="HS88" s="78"/>
      <c r="HT88" s="78"/>
      <c r="HU88" s="78"/>
      <c r="HV88" s="78"/>
      <c r="HW88" s="78"/>
      <c r="HX88" s="78"/>
      <c r="HY88" s="78"/>
      <c r="HZ88" s="78"/>
      <c r="IA88" s="78"/>
      <c r="IB88" s="78"/>
      <c r="IC88" s="78"/>
      <c r="ID88" s="78"/>
      <c r="IE88" s="78"/>
      <c r="IF88" s="78"/>
      <c r="IG88" s="78"/>
      <c r="IH88" s="78"/>
      <c r="II88" s="78"/>
      <c r="IJ88" s="78"/>
      <c r="IK88" s="78"/>
      <c r="IL88" s="78"/>
      <c r="IM88" s="78"/>
      <c r="IN88" s="78"/>
      <c r="IO88" s="78"/>
      <c r="IP88" s="78"/>
    </row>
    <row r="89" spans="1:250" ht="25.5" customHeight="1">
      <c r="A89" s="82" t="str">
        <f>'Soumissionnaire A'!A89</f>
        <v>Sous l’angle écologique</v>
      </c>
      <c r="B89" s="82"/>
      <c r="C89" s="192" t="s">
        <v>74</v>
      </c>
      <c r="D89" s="79" t="s">
        <v>25</v>
      </c>
    </row>
    <row r="90" spans="1:250" ht="38.25">
      <c r="A90" s="124"/>
      <c r="B90" s="94" t="str">
        <f>'Soumissionnaire A'!B90</f>
        <v>- Un rapport sur le développement durable a-t-il été établi?
   Oui         (3 points)
   Non        (0 point)</v>
      </c>
      <c r="C90" s="208">
        <f>Master!D42</f>
        <v>0.5</v>
      </c>
      <c r="D90" s="168"/>
    </row>
    <row r="91" spans="1:250" ht="51">
      <c r="A91" s="124"/>
      <c r="B91" s="94" t="str">
        <f>'Soumissionnaire A'!B91</f>
        <v>- Type de courant utilisé
   Courant écologique/solaire                  (2 points)
   Énergie renouvelable/hydraulique        (1.5 point)
   Énergie nucléaire/renouvelable            (1.0 point)</v>
      </c>
      <c r="C91" s="219"/>
      <c r="D91" s="168"/>
    </row>
    <row r="92" spans="1:250" ht="4.5" customHeight="1">
      <c r="A92" s="124"/>
      <c r="B92" s="94"/>
      <c r="C92" s="94"/>
    </row>
    <row r="93" spans="1:250" ht="25.5">
      <c r="A93" s="124"/>
      <c r="B93" s="196" t="s">
        <v>71</v>
      </c>
      <c r="C93" s="96"/>
      <c r="D93" s="125"/>
    </row>
    <row r="94" spans="1:250" ht="4.5" customHeight="1">
      <c r="A94" s="126"/>
      <c r="B94" s="99"/>
      <c r="C94" s="100"/>
      <c r="D94" s="126"/>
    </row>
    <row r="95" spans="1:250">
      <c r="C95" s="131"/>
    </row>
  </sheetData>
  <sheetProtection selectLockedCells="1"/>
  <mergeCells count="19">
    <mergeCell ref="A56:B56"/>
    <mergeCell ref="C57:C58"/>
    <mergeCell ref="D37:D39"/>
    <mergeCell ref="A50:B50"/>
    <mergeCell ref="C51:C52"/>
    <mergeCell ref="D51:D52"/>
    <mergeCell ref="C44:C46"/>
    <mergeCell ref="D44:D46"/>
    <mergeCell ref="C90:C91"/>
    <mergeCell ref="C64:C67"/>
    <mergeCell ref="C9:C12"/>
    <mergeCell ref="C22:C24"/>
    <mergeCell ref="C29:C31"/>
    <mergeCell ref="C37:C39"/>
    <mergeCell ref="D64:D65"/>
    <mergeCell ref="D66:D67"/>
    <mergeCell ref="C83:C84"/>
    <mergeCell ref="D73:D77"/>
    <mergeCell ref="C73:C77"/>
  </mergeCells>
  <phoneticPr fontId="0" type="noConversion"/>
  <conditionalFormatting sqref="E7">
    <cfRule type="cellIs" dxfId="59" priority="47" operator="greaterThan">
      <formula>5</formula>
    </cfRule>
  </conditionalFormatting>
  <conditionalFormatting sqref="D17">
    <cfRule type="cellIs" dxfId="58" priority="42" operator="greaterThan">
      <formula>5</formula>
    </cfRule>
  </conditionalFormatting>
  <conditionalFormatting sqref="E62">
    <cfRule type="cellIs" dxfId="57" priority="31" operator="greaterThan">
      <formula>5</formula>
    </cfRule>
  </conditionalFormatting>
  <conditionalFormatting sqref="D64">
    <cfRule type="cellIs" dxfId="56" priority="30" operator="greaterThan">
      <formula>3</formula>
    </cfRule>
  </conditionalFormatting>
  <conditionalFormatting sqref="D66">
    <cfRule type="cellIs" dxfId="55" priority="28" operator="greaterThan">
      <formula>2</formula>
    </cfRule>
  </conditionalFormatting>
  <conditionalFormatting sqref="D73:D77">
    <cfRule type="cellIs" dxfId="54" priority="26" operator="greaterThan">
      <formula>5</formula>
    </cfRule>
  </conditionalFormatting>
  <conditionalFormatting sqref="E81">
    <cfRule type="cellIs" dxfId="53" priority="25" operator="greaterThan">
      <formula>5</formula>
    </cfRule>
  </conditionalFormatting>
  <conditionalFormatting sqref="D90">
    <cfRule type="cellIs" dxfId="52" priority="23" operator="greaterThan">
      <formula>3</formula>
    </cfRule>
  </conditionalFormatting>
  <conditionalFormatting sqref="D22">
    <cfRule type="cellIs" dxfId="51" priority="22" operator="greaterThan">
      <formula>2</formula>
    </cfRule>
  </conditionalFormatting>
  <conditionalFormatting sqref="D23">
    <cfRule type="cellIs" dxfId="50" priority="21" operator="greaterThan">
      <formula>2</formula>
    </cfRule>
  </conditionalFormatting>
  <conditionalFormatting sqref="D24">
    <cfRule type="cellIs" dxfId="49" priority="20" operator="greaterThan">
      <formula>1</formula>
    </cfRule>
  </conditionalFormatting>
  <conditionalFormatting sqref="D29">
    <cfRule type="cellIs" dxfId="48" priority="19" operator="greaterThan">
      <formula>1</formula>
    </cfRule>
  </conditionalFormatting>
  <conditionalFormatting sqref="D30">
    <cfRule type="cellIs" dxfId="47" priority="18" operator="greaterThan">
      <formula>2</formula>
    </cfRule>
  </conditionalFormatting>
  <conditionalFormatting sqref="D31">
    <cfRule type="cellIs" dxfId="46" priority="17" operator="greaterThan">
      <formula>2</formula>
    </cfRule>
  </conditionalFormatting>
  <conditionalFormatting sqref="E35">
    <cfRule type="cellIs" dxfId="45" priority="16" operator="greaterThan">
      <formula>5</formula>
    </cfRule>
  </conditionalFormatting>
  <conditionalFormatting sqref="D37:D39">
    <cfRule type="cellIs" dxfId="44" priority="15" operator="greaterThan">
      <formula>5</formula>
    </cfRule>
  </conditionalFormatting>
  <conditionalFormatting sqref="D51:D52">
    <cfRule type="cellIs" dxfId="43" priority="14" operator="greaterThan">
      <formula>5</formula>
    </cfRule>
  </conditionalFormatting>
  <conditionalFormatting sqref="D44:D46">
    <cfRule type="cellIs" dxfId="42" priority="13" operator="greaterThan">
      <formula>5</formula>
    </cfRule>
  </conditionalFormatting>
  <conditionalFormatting sqref="D57">
    <cfRule type="cellIs" dxfId="41" priority="12" operator="greaterThan">
      <formula>3</formula>
    </cfRule>
  </conditionalFormatting>
  <conditionalFormatting sqref="D91">
    <cfRule type="cellIs" dxfId="40" priority="11" operator="greaterThan">
      <formula>2</formula>
    </cfRule>
  </conditionalFormatting>
  <conditionalFormatting sqref="D85">
    <cfRule type="cellIs" dxfId="39" priority="10" operator="greaterThan">
      <formula>5</formula>
    </cfRule>
  </conditionalFormatting>
  <conditionalFormatting sqref="D9">
    <cfRule type="expression" dxfId="38" priority="8">
      <formula>SUM(D9:D12)&gt;5</formula>
    </cfRule>
    <cfRule type="cellIs" dxfId="37" priority="9" operator="greaterThan">
      <formula>3</formula>
    </cfRule>
  </conditionalFormatting>
  <conditionalFormatting sqref="D10">
    <cfRule type="expression" dxfId="36" priority="6">
      <formula>SUM(D9:D12)&gt;5</formula>
    </cfRule>
    <cfRule type="cellIs" dxfId="35" priority="7" operator="greaterThan">
      <formula>2</formula>
    </cfRule>
  </conditionalFormatting>
  <conditionalFormatting sqref="D11">
    <cfRule type="expression" dxfId="34" priority="4">
      <formula>SUM(D9:D12)&gt;5</formula>
    </cfRule>
    <cfRule type="cellIs" dxfId="33" priority="5" operator="greaterThan">
      <formula>1.5</formula>
    </cfRule>
  </conditionalFormatting>
  <conditionalFormatting sqref="D12">
    <cfRule type="expression" dxfId="32" priority="2">
      <formula>SUM(D9:D12)&gt;5</formula>
    </cfRule>
    <cfRule type="cellIs" dxfId="31" priority="3" operator="greaterThan">
      <formula>1</formula>
    </cfRule>
  </conditionalFormatting>
  <conditionalFormatting sqref="D58">
    <cfRule type="cellIs" dxfId="30" priority="1" operator="greaterThan">
      <formula>2</formula>
    </cfRule>
  </conditionalFormatting>
  <pageMargins left="0.78740157480314965" right="0.78740157480314965" top="0.78740157480314965" bottom="0.55118110236220474" header="0.51181102362204722" footer="0.19685039370078741"/>
  <pageSetup paperSize="9" scale="67" firstPageNumber="0" fitToHeight="0" orientation="portrait" r:id="rId1"/>
  <headerFooter alignWithMargins="0">
    <oddFooter>&amp;R&amp;7&amp;P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P95"/>
  <sheetViews>
    <sheetView zoomScale="130" zoomScaleNormal="130" workbookViewId="0">
      <selection activeCell="A3" sqref="A3"/>
    </sheetView>
  </sheetViews>
  <sheetFormatPr baseColWidth="10" defaultColWidth="11.28515625" defaultRowHeight="12.75"/>
  <cols>
    <col min="1" max="1" width="4.5703125" style="72" customWidth="1"/>
    <col min="2" max="2" width="88" style="72" customWidth="1"/>
    <col min="3" max="3" width="11.7109375" style="72" customWidth="1"/>
    <col min="4" max="4" width="11.28515625" style="72" customWidth="1"/>
    <col min="5" max="5" width="13.42578125" style="72" customWidth="1"/>
    <col min="6" max="16384" width="11.28515625" style="72"/>
  </cols>
  <sheetData>
    <row r="1" spans="1:250" ht="14.25">
      <c r="A1" s="70" t="s">
        <v>17</v>
      </c>
      <c r="B1" s="70"/>
      <c r="C1" s="70"/>
      <c r="D1" s="70"/>
      <c r="E1" s="71" t="str">
        <f>Master!B3</f>
        <v>XXXX</v>
      </c>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row>
    <row r="2" spans="1:250" ht="14.25">
      <c r="A2" s="70" t="str">
        <f>Master!A2</f>
        <v>Election du géomètre conservateur / de la géomètre conservatrice pour la période 2026 - 2033</v>
      </c>
      <c r="B2" s="70"/>
      <c r="C2" s="70"/>
      <c r="D2" s="70"/>
      <c r="E2" s="73"/>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row>
    <row r="3" spans="1:250" ht="14.25">
      <c r="A3" s="71"/>
      <c r="B3" s="70"/>
      <c r="C3" s="70"/>
      <c r="D3" s="70"/>
      <c r="E3" s="73"/>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row>
    <row r="4" spans="1:250" ht="15">
      <c r="A4" s="74" t="s">
        <v>64</v>
      </c>
      <c r="B4" s="74"/>
      <c r="C4" s="74"/>
      <c r="D4" s="70"/>
      <c r="E4" s="75" t="s">
        <v>62</v>
      </c>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row>
    <row r="5" spans="1:250" ht="15">
      <c r="A5" s="76"/>
      <c r="B5" s="75"/>
      <c r="C5" s="75"/>
      <c r="D5" s="70"/>
      <c r="E5" s="77" t="str">
        <f>Master!B12</f>
        <v>e</v>
      </c>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row>
    <row r="6" spans="1:250">
      <c r="A6" s="78"/>
      <c r="B6" s="78"/>
      <c r="C6" s="78"/>
      <c r="D6" s="78"/>
      <c r="E6" s="79"/>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row>
    <row r="7" spans="1:250" ht="18.95" customHeight="1">
      <c r="A7" s="80" t="str">
        <f>'Soumissionnaire A'!A7</f>
        <v>Prestations</v>
      </c>
      <c r="B7" s="81"/>
      <c r="C7" s="81"/>
      <c r="D7" s="81" t="s">
        <v>73</v>
      </c>
      <c r="E7" s="128">
        <f>ROUND((D9+D10+D11+D12)*C9+D17*C17+(D22+D23+D24)*C22+(D29+D30+D31)*C29,1)</f>
        <v>0</v>
      </c>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row>
    <row r="8" spans="1:250" ht="18.95" customHeight="1">
      <c r="A8" s="82" t="str">
        <f>'Soumissionnaire A'!A8</f>
        <v xml:space="preserve">Concept de prestations et évent. présentation personnelle de l’offre </v>
      </c>
      <c r="B8" s="78"/>
      <c r="C8" s="79" t="s">
        <v>74</v>
      </c>
      <c r="D8" s="79" t="s">
        <v>25</v>
      </c>
      <c r="E8" s="79"/>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row>
    <row r="9" spans="1:250" ht="25.5">
      <c r="B9" s="2" t="str">
        <f>'Soumissionnaire A'!B9</f>
        <v>- Concept de prestations: La structure de l’offre est-elle claire et compréhensible? -&gt; (valeur entre 0,0 et 1,5 (sans présentation personnelle, valeur entre 0,0 et 3,0))</v>
      </c>
      <c r="C9" s="208">
        <f>Master!D24</f>
        <v>0.625</v>
      </c>
      <c r="D9" s="84"/>
      <c r="E9" s="79"/>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row>
    <row r="10" spans="1:250" ht="25.5">
      <c r="B10" s="2" t="str">
        <f>'Soumissionnaire A'!B10</f>
        <v>- Concept de prestations: Un déroulement plausible du mandat a-t-il été présenté? -&gt; (valeur entre 0,0 et 1,0 (sans présentation personnelle, valeur entre 0,0 et 2,0))</v>
      </c>
      <c r="C10" s="209"/>
      <c r="D10" s="84"/>
      <c r="E10" s="79"/>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row>
    <row r="11" spans="1:250" ht="25.5">
      <c r="B11" s="2" t="str">
        <f>'Soumissionnaire A'!B11</f>
        <v>- Présentation personnelle de l’offre: Les réponses données à toutes les questions sont-elles satisfaisantes? -&gt; (valeur entre 0,0 et 1,5 (seulement en cas de présentation personnelle))</v>
      </c>
      <c r="C11" s="209"/>
      <c r="D11" s="84"/>
      <c r="E11" s="79"/>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row>
    <row r="12" spans="1:250" ht="25.5">
      <c r="B12" s="1" t="str">
        <f>'Soumissionnaire A'!B12</f>
        <v>- Présentation personnelle de l’offre: La présentation orale a-t-elle été
convaincante? -&gt; (valeur entre 0,0 et 1,0 (seulement en cas de présentation personnelle))</v>
      </c>
      <c r="C12" s="219"/>
      <c r="D12" s="84"/>
      <c r="E12" s="79"/>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row>
    <row r="13" spans="1:250" ht="4.5" customHeight="1">
      <c r="B13" s="1"/>
      <c r="C13" s="1"/>
      <c r="D13" s="85"/>
      <c r="E13" s="79"/>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row>
    <row r="14" spans="1:250" ht="30.75" customHeight="1">
      <c r="B14" s="196" t="s">
        <v>70</v>
      </c>
      <c r="C14" s="5"/>
      <c r="D14" s="86"/>
      <c r="E14" s="79"/>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row>
    <row r="15" spans="1:250" s="92" customFormat="1" ht="4.5" customHeight="1">
      <c r="A15" s="87"/>
      <c r="B15" s="88"/>
      <c r="C15" s="89"/>
      <c r="D15" s="90"/>
      <c r="E15" s="91"/>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row>
    <row r="16" spans="1:250" ht="18.95" customHeight="1">
      <c r="A16" s="3" t="str">
        <f>'Soumissionnaire A'!A16</f>
        <v>Références</v>
      </c>
      <c r="B16" s="78"/>
      <c r="C16" s="192" t="s">
        <v>74</v>
      </c>
      <c r="D16" s="79" t="s">
        <v>25</v>
      </c>
      <c r="E16" s="79"/>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row>
    <row r="17" spans="1:250">
      <c r="B17" s="2" t="str">
        <f>'Soumissionnaire A'!B17</f>
        <v>- Collaboration -&gt; (valeur entre 0,0 et 5,0; évaluation selon le tableau du chap. 3.4)</v>
      </c>
      <c r="C17" s="150">
        <f>Master!D25</f>
        <v>0.125</v>
      </c>
      <c r="D17" s="84"/>
      <c r="E17" s="79"/>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row>
    <row r="18" spans="1:250" ht="4.5" customHeight="1">
      <c r="B18" s="2"/>
      <c r="C18" s="2"/>
      <c r="D18" s="85"/>
      <c r="E18" s="79"/>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row>
    <row r="19" spans="1:250" ht="25.5">
      <c r="B19" s="196" t="s">
        <v>70</v>
      </c>
      <c r="C19" s="4"/>
      <c r="D19" s="86"/>
      <c r="E19" s="79"/>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row>
    <row r="20" spans="1:250" s="92" customFormat="1" ht="4.5" customHeight="1">
      <c r="A20" s="87"/>
      <c r="B20" s="2"/>
      <c r="C20" s="2"/>
      <c r="D20" s="90"/>
      <c r="E20" s="91"/>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row>
    <row r="21" spans="1:250" ht="18.95" customHeight="1">
      <c r="A21" s="3" t="str">
        <f>'Soumissionnaire A'!A21</f>
        <v>Service à la clientèle</v>
      </c>
      <c r="B21" s="93"/>
      <c r="C21" s="192" t="s">
        <v>74</v>
      </c>
      <c r="D21" s="79" t="s">
        <v>25</v>
      </c>
      <c r="E21" s="79"/>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row>
    <row r="22" spans="1:250" ht="51">
      <c r="A22" s="78"/>
      <c r="B22" s="94" t="str">
        <f>'Soumissionnaire A'!B22</f>
        <v>- Distance entre la commune (administration communale) -&gt; bureau de géomètres
   0 - 20 km                  (2 points)
   21 - 40 km                (1 point)
   Plus de 40 km           (0 point)</v>
      </c>
      <c r="C22" s="238">
        <f>Master!D26</f>
        <v>0.125</v>
      </c>
      <c r="D22" s="152"/>
      <c r="E22" s="79"/>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row>
    <row r="23" spans="1:250" ht="51">
      <c r="A23" s="78"/>
      <c r="B23" s="94" t="str">
        <f>'Soumissionnaire A'!B23</f>
        <v>- Interlocutrice ou interlocuteur fixe à disposition de la commune pour les opérations relevant de la MO
   Non                                                 (0 point)
   Oui, depuis 4 ans ou moins               (1 point)
   Oui, depuis 5 ans ou plus                  (2 points)</v>
      </c>
      <c r="C23" s="209"/>
      <c r="D23" s="152"/>
      <c r="E23" s="79"/>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row>
    <row r="24" spans="1:250" ht="38.25">
      <c r="A24" s="78"/>
      <c r="B24" s="94" t="str">
        <f>'Soumissionnaire A'!B24</f>
        <v>- Conseil à la clientèle: offres en ligne (p. ex. convenir d’un entretien, saisir un mandat, etc.)
   Oui       (1 point)
   Non      (0 point)</v>
      </c>
      <c r="C24" s="219"/>
      <c r="D24" s="152"/>
      <c r="E24" s="79"/>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row>
    <row r="25" spans="1:250" ht="4.5" customHeight="1">
      <c r="A25" s="78"/>
      <c r="B25" s="94"/>
      <c r="C25" s="94"/>
      <c r="D25" s="79"/>
      <c r="E25" s="79"/>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row>
    <row r="26" spans="1:250" ht="25.5">
      <c r="A26" s="78"/>
      <c r="B26" s="196" t="s">
        <v>71</v>
      </c>
      <c r="C26" s="96"/>
      <c r="D26" s="97"/>
      <c r="E26" s="79"/>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row>
    <row r="27" spans="1:250" ht="4.5" customHeight="1">
      <c r="A27" s="98"/>
      <c r="B27" s="99"/>
      <c r="C27" s="151"/>
      <c r="D27" s="101"/>
      <c r="E27" s="79"/>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row>
    <row r="28" spans="1:250" ht="18.95" customHeight="1">
      <c r="A28" s="102" t="str">
        <f>'Soumissionnaire A'!A28</f>
        <v>Autres prestations relevant de la géomatique ou de la mensuration dans le cadre de la MO</v>
      </c>
      <c r="B28" s="103"/>
      <c r="C28" s="79" t="s">
        <v>74</v>
      </c>
      <c r="D28" s="79" t="s">
        <v>25</v>
      </c>
      <c r="E28" s="79"/>
      <c r="F28" s="79"/>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row>
    <row r="29" spans="1:250" ht="51">
      <c r="A29" s="102"/>
      <c r="B29" s="94" t="str">
        <f>'Soumissionnaire A'!B29</f>
        <v>- Amélioration foncière
   Oui                                                                          (0.5 point)
   Oui, avec références dans les 8 dernières années      (1 point)
   Non                                                                         (0 point)</v>
      </c>
      <c r="C29" s="238">
        <f>Master!D27</f>
        <v>0.125</v>
      </c>
      <c r="D29" s="152"/>
      <c r="E29" s="79"/>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row>
    <row r="30" spans="1:250" ht="51">
      <c r="A30" s="102"/>
      <c r="B30" s="94" t="str">
        <f>'Soumissionnaire A'!B30</f>
        <v>- Remaniement parcellaire de terrains à bâtir
   Oui                                                                          (1 point)
   Oui, avec références dans les 8 dernières années      (2 points)
   Non                                                                         (0 point)</v>
      </c>
      <c r="C30" s="209"/>
      <c r="D30" s="152"/>
      <c r="E30" s="79"/>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row>
    <row r="31" spans="1:250" ht="63.75">
      <c r="A31" s="102"/>
      <c r="B31" s="94" t="str">
        <f>'Soumissionnaire A'!B31</f>
        <v>- Portail Web SIG sur des thèmes connexes à la MO (p. ex. prestations supplémentaires: accès protégé aux informations de réseaux comme ceux des eaux ou des eaux usées)
   Web SIG MO avec prestations supplémentaires     (2 points)
   Seulement Web SIG MO                                      (1 point)
   Non                                                                    (0 point)</v>
      </c>
      <c r="C31" s="219"/>
      <c r="D31" s="152"/>
      <c r="E31" s="79"/>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row>
    <row r="32" spans="1:250" ht="4.5" customHeight="1">
      <c r="A32" s="102"/>
      <c r="B32" s="94"/>
      <c r="C32" s="94"/>
      <c r="D32" s="79"/>
      <c r="E32" s="79"/>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row>
    <row r="33" spans="1:250" ht="25.5">
      <c r="A33" s="102"/>
      <c r="B33" s="196" t="s">
        <v>71</v>
      </c>
      <c r="C33" s="96"/>
      <c r="D33" s="97"/>
      <c r="E33" s="79"/>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row>
    <row r="34" spans="1:250" ht="4.5" customHeight="1">
      <c r="A34" s="102"/>
      <c r="B34" s="154"/>
      <c r="C34" s="156"/>
      <c r="D34" s="155"/>
      <c r="E34" s="79"/>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row>
    <row r="35" spans="1:250" ht="18.75" customHeight="1">
      <c r="A35" s="80" t="str">
        <f>'Soumissionnaire A'!A35</f>
        <v>Assurance-qualité</v>
      </c>
      <c r="B35" s="109"/>
      <c r="C35" s="109"/>
      <c r="D35" s="81" t="s">
        <v>73</v>
      </c>
      <c r="E35" s="128">
        <f>ROUND(D37*C37+D44*C44+D51*C51+(D57+D58)*C57,1)</f>
        <v>0</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row>
    <row r="36" spans="1:250" ht="18.95" customHeight="1">
      <c r="A36" s="82" t="str">
        <f>'Soumissionnaire A'!A36</f>
        <v>Assurance-qualité dans la mensuration officielle (MO)</v>
      </c>
      <c r="B36" s="78"/>
      <c r="C36" s="79" t="s">
        <v>74</v>
      </c>
      <c r="D36" s="79" t="s">
        <v>25</v>
      </c>
      <c r="E36" s="79"/>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row>
    <row r="37" spans="1:250">
      <c r="A37" s="103"/>
      <c r="B37" s="129" t="str">
        <f>'Soumissionnaire A'!B37</f>
        <v>- Système de gestion de la qualité selon la norme ISO -&gt; (5 points)</v>
      </c>
      <c r="C37" s="239">
        <f>Master!D30</f>
        <v>0.25</v>
      </c>
      <c r="D37" s="233"/>
      <c r="E37" s="79"/>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row>
    <row r="38" spans="1:250">
      <c r="A38" s="103"/>
      <c r="B38" s="129" t="str">
        <f>'Soumissionnaire A'!B38</f>
        <v>- Système de gestion de la qualité propre au bureau -&gt; (3 points)</v>
      </c>
      <c r="C38" s="240"/>
      <c r="D38" s="223"/>
      <c r="E38" s="79"/>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row>
    <row r="39" spans="1:250">
      <c r="A39" s="103"/>
      <c r="B39" s="129" t="str">
        <f>'Soumissionnaire A'!B39</f>
        <v>- Aucun système de gestion de la qualité -&gt; (0 point)</v>
      </c>
      <c r="C39" s="241"/>
      <c r="D39" s="224"/>
      <c r="E39" s="79"/>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row>
    <row r="40" spans="1:250" ht="4.5" customHeight="1">
      <c r="A40" s="103"/>
      <c r="B40" s="120"/>
      <c r="C40" s="120"/>
      <c r="D40" s="104"/>
      <c r="E40" s="79"/>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row>
    <row r="41" spans="1:250" ht="25.5">
      <c r="A41" s="78"/>
      <c r="B41" s="196" t="s">
        <v>71</v>
      </c>
      <c r="C41" s="122"/>
      <c r="D41" s="97"/>
      <c r="E41" s="79"/>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row>
    <row r="42" spans="1:250" ht="4.5" customHeight="1">
      <c r="A42" s="78"/>
      <c r="B42" s="154"/>
      <c r="C42" s="162"/>
      <c r="D42" s="163"/>
      <c r="E42" s="79"/>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row>
    <row r="43" spans="1:250" ht="18.75" customHeight="1">
      <c r="A43" s="159" t="str">
        <f>'Soumissionnaire A'!A43</f>
        <v>Sécurité de l’information</v>
      </c>
      <c r="B43" s="161"/>
      <c r="C43" s="79" t="s">
        <v>74</v>
      </c>
      <c r="D43" s="79" t="s">
        <v>25</v>
      </c>
      <c r="E43" s="7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row>
    <row r="44" spans="1:250">
      <c r="A44" s="78"/>
      <c r="B44" s="119" t="str">
        <f>'Soumissionnaire A'!B44</f>
        <v>- Attestation du respect des conditions selon l’article 19, alinéa 1 OMO-DDPS -&gt; (5 points)</v>
      </c>
      <c r="C44" s="242">
        <f>Master!D31</f>
        <v>0.25</v>
      </c>
      <c r="D44" s="233"/>
      <c r="E44" s="79"/>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row>
    <row r="45" spans="1:250">
      <c r="A45" s="78"/>
      <c r="B45" s="119" t="str">
        <f>'Soumissionnaire A'!B45</f>
        <v>- Certificat ne respectant pas les conditions de la norme ISO -&gt; (3 points)</v>
      </c>
      <c r="C45" s="240"/>
      <c r="D45" s="223"/>
      <c r="E45" s="79"/>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row>
    <row r="46" spans="1:250">
      <c r="A46" s="78"/>
      <c r="B46" s="119" t="str">
        <f>'Soumissionnaire A'!B46</f>
        <v>- Aucune information ni attestation -&gt; (0 point)</v>
      </c>
      <c r="C46" s="241"/>
      <c r="D46" s="224"/>
      <c r="E46" s="79"/>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row>
    <row r="47" spans="1:250" ht="4.5" customHeight="1">
      <c r="A47" s="78"/>
      <c r="B47" s="120"/>
      <c r="C47" s="158"/>
      <c r="D47" s="155"/>
      <c r="E47" s="7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row>
    <row r="48" spans="1:250" ht="25.5">
      <c r="A48" s="78"/>
      <c r="B48" s="196" t="s">
        <v>71</v>
      </c>
      <c r="C48" s="158"/>
      <c r="D48" s="155"/>
      <c r="E48" s="79"/>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row>
    <row r="49" spans="1:250" ht="4.5" customHeight="1">
      <c r="A49" s="123"/>
      <c r="B49" s="99"/>
      <c r="C49" s="100"/>
      <c r="D49" s="101"/>
      <c r="E49" s="79"/>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row>
    <row r="50" spans="1:250" ht="25.5" customHeight="1">
      <c r="A50" s="216" t="str">
        <f>'Soumissionnaire A'!A50</f>
        <v xml:space="preserve">Modes de suppléance de la géomètre conservatrice ou du géomètre conservateur, par ex. lors de vacances (selon art. 5 OCMO)
</v>
      </c>
      <c r="B50" s="216"/>
      <c r="C50" s="192" t="s">
        <v>74</v>
      </c>
      <c r="D50" s="79" t="s">
        <v>25</v>
      </c>
    </row>
    <row r="51" spans="1:250">
      <c r="A51" s="124"/>
      <c r="B51" s="94" t="str">
        <f>'Soumissionnaire A'!B51</f>
        <v>- Suppléante ou suppléant au sein de l’entreprise -&gt; (5 points)</v>
      </c>
      <c r="C51" s="225">
        <f>Master!D32</f>
        <v>0.25</v>
      </c>
      <c r="D51" s="229"/>
    </row>
    <row r="52" spans="1:250">
      <c r="A52" s="124"/>
      <c r="B52" s="94" t="str">
        <f>'Soumissionnaire A'!B52</f>
        <v>- Suppléante ou suppléant au sein d’une autre entreprise -&gt; (3 points)</v>
      </c>
      <c r="C52" s="219"/>
      <c r="D52" s="230"/>
    </row>
    <row r="53" spans="1:250" ht="4.5" customHeight="1">
      <c r="A53" s="124"/>
      <c r="B53" s="94"/>
      <c r="C53" s="94"/>
    </row>
    <row r="54" spans="1:250" ht="25.5">
      <c r="A54" s="124"/>
      <c r="B54" s="196" t="s">
        <v>71</v>
      </c>
      <c r="C54" s="96"/>
      <c r="D54" s="125"/>
    </row>
    <row r="55" spans="1:250" ht="4.5" customHeight="1">
      <c r="A55" s="124"/>
      <c r="B55" s="154"/>
      <c r="C55" s="156"/>
      <c r="D55" s="157"/>
    </row>
    <row r="56" spans="1:250">
      <c r="A56" s="216" t="str">
        <f>'Soumissionnaire A'!A56</f>
        <v xml:space="preserve">Perfectionnement dans le domaine de la MO pour les membres du personnel
</v>
      </c>
      <c r="B56" s="216"/>
      <c r="C56" s="155" t="s">
        <v>74</v>
      </c>
      <c r="D56" s="79" t="s">
        <v>25</v>
      </c>
    </row>
    <row r="57" spans="1:250" ht="38.25">
      <c r="A57" s="124"/>
      <c r="B57" s="94" t="str">
        <f>'Soumissionnaire A'!B57</f>
        <v>- Stratégie contenant des prescriptions claires dans les domaines de la technique (outils, logiciels) et de la géomatique
   Programme de perfectionnement -&gt; (3 points)</v>
      </c>
      <c r="C57" s="225">
        <f>Master!D33</f>
        <v>0.25</v>
      </c>
      <c r="D57" s="164"/>
    </row>
    <row r="58" spans="1:250" ht="51">
      <c r="A58" s="124"/>
      <c r="B58" s="94" t="str">
        <f>'Soumissionnaire A'!B58</f>
        <v>- Stratégie contenant des prescriptions claires dans les domaines de la technique (outils, logiciels) et de la géomatique
   Attestation de perfectionnement (nombre d’heures et contenu) de tous les membres du personnel -&gt; (2 points)</v>
      </c>
      <c r="C58" s="219"/>
      <c r="D58" s="164"/>
    </row>
    <row r="59" spans="1:250" ht="4.5" customHeight="1">
      <c r="A59" s="124"/>
      <c r="B59" s="94"/>
      <c r="C59" s="94"/>
    </row>
    <row r="60" spans="1:250" ht="25.5">
      <c r="A60" s="124"/>
      <c r="B60" s="196" t="s">
        <v>71</v>
      </c>
      <c r="C60" s="96"/>
      <c r="D60" s="125"/>
    </row>
    <row r="61" spans="1:250" ht="6" customHeight="1">
      <c r="A61" s="105"/>
      <c r="B61" s="106"/>
      <c r="C61" s="94"/>
      <c r="D61" s="79"/>
      <c r="E61" s="79"/>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row>
    <row r="62" spans="1:250" ht="18.95" customHeight="1">
      <c r="A62" s="80" t="str">
        <f>'Soumissionnaire A'!A62</f>
        <v>Expérience dans la mise à jour de la mensuration officielle</v>
      </c>
      <c r="B62" s="109"/>
      <c r="C62" s="109"/>
      <c r="D62" s="81" t="s">
        <v>73</v>
      </c>
      <c r="E62" s="128">
        <f>ROUND((D64+D66)*C64+D73*C73,1)</f>
        <v>0</v>
      </c>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row>
    <row r="63" spans="1:250" ht="18.95" customHeight="1">
      <c r="A63" s="82" t="str">
        <f>'Soumissionnaire A'!A63</f>
        <v>Expérience du bureau dans des communes similaires</v>
      </c>
      <c r="B63" s="78"/>
      <c r="C63" s="79" t="s">
        <v>74</v>
      </c>
      <c r="D63" s="79" t="s">
        <v>25</v>
      </c>
      <c r="E63" s="79"/>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row>
    <row r="64" spans="1:250">
      <c r="A64" s="103"/>
      <c r="B64" s="110" t="str">
        <f>'Soumissionnaire A'!B64</f>
        <v>- Géomètre conservatrice ou géomètre conservateur (0 à 5 ans) -&gt; (1.5 point)</v>
      </c>
      <c r="C64" s="235">
        <f>Master!D36</f>
        <v>0.66666666666666663</v>
      </c>
      <c r="D64" s="217"/>
      <c r="E64" s="79"/>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row>
    <row r="65" spans="1:250">
      <c r="A65" s="103"/>
      <c r="B65" s="110" t="str">
        <f>'Soumissionnaire A'!B65</f>
        <v>- Géomètre conservatrice ou géomètre conservateur (6 ans et plus) -&gt; (3 points)</v>
      </c>
      <c r="C65" s="236"/>
      <c r="D65" s="218"/>
      <c r="E65" s="79"/>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row>
    <row r="66" spans="1:250">
      <c r="A66" s="103"/>
      <c r="B66" s="110" t="str">
        <f>'Soumissionnaire A'!B66</f>
        <v>- Employée ou employé (interlocutrice ou interlocuteur) (0 à 5 ans) -&gt; (1 point)</v>
      </c>
      <c r="C66" s="236"/>
      <c r="D66" s="217"/>
      <c r="E66" s="79"/>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row>
    <row r="67" spans="1:250">
      <c r="A67" s="103"/>
      <c r="B67" s="110" t="str">
        <f>'Soumissionnaire A'!B67</f>
        <v>- Employée ou employé (interlocutrice ou interlocuteur) (6 ans et plus) -&gt; (2 points)</v>
      </c>
      <c r="C67" s="237"/>
      <c r="D67" s="218"/>
      <c r="E67" s="79"/>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row>
    <row r="68" spans="1:250" ht="4.5" customHeight="1">
      <c r="A68" s="103"/>
      <c r="B68" s="110"/>
      <c r="C68" s="110"/>
      <c r="D68" s="85"/>
      <c r="E68" s="79"/>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row>
    <row r="69" spans="1:250" ht="25.5">
      <c r="A69" s="78"/>
      <c r="B69" s="196" t="s">
        <v>71</v>
      </c>
      <c r="C69" s="112"/>
      <c r="D69" s="97"/>
      <c r="E69" s="79"/>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row>
    <row r="70" spans="1:250" ht="4.5" customHeight="1">
      <c r="A70" s="98"/>
      <c r="B70" s="113"/>
      <c r="C70" s="130"/>
      <c r="D70" s="101"/>
      <c r="E70" s="79"/>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row>
    <row r="71" spans="1:250" ht="18.95" customHeight="1">
      <c r="A71" s="115" t="str">
        <f>'Soumissionnaire A'!A71</f>
        <v>Expérience de la géomètre conservatrice ou du géomètre conservateur en matière de conduite</v>
      </c>
      <c r="B71" s="116"/>
      <c r="C71" s="79" t="s">
        <v>74</v>
      </c>
      <c r="D71" s="79" t="s">
        <v>25</v>
      </c>
      <c r="E71" s="79"/>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row>
    <row r="72" spans="1:250" ht="25.5">
      <c r="A72" s="78"/>
      <c r="B72" s="117" t="str">
        <f>'Soumissionnaire A'!B72</f>
        <v>Nombre d’années dans une fonction de conduite (direction de projet, direction d’une section ou direction d’entreprise)</v>
      </c>
      <c r="C72" s="117"/>
      <c r="D72" s="118"/>
      <c r="E72" s="79"/>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row>
    <row r="73" spans="1:250" ht="12.75" customHeight="1">
      <c r="A73" s="103"/>
      <c r="B73" s="94" t="str">
        <f>'Soumissionnaire A'!B73</f>
        <v>- Plus de10 ans -&gt; (5 points)</v>
      </c>
      <c r="C73" s="212">
        <f>Master!D37</f>
        <v>0.33333333333333331</v>
      </c>
      <c r="D73" s="233"/>
      <c r="E73" s="79"/>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row>
    <row r="74" spans="1:250" ht="12.75" customHeight="1">
      <c r="A74" s="103"/>
      <c r="B74" s="94" t="str">
        <f>'Soumissionnaire A'!B74</f>
        <v>- 6 - 10 ans -&gt; (4 points)</v>
      </c>
      <c r="C74" s="213"/>
      <c r="D74" s="223"/>
      <c r="E74" s="79"/>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row>
    <row r="75" spans="1:250" ht="12.75" customHeight="1">
      <c r="A75" s="103"/>
      <c r="B75" s="94" t="str">
        <f>'Soumissionnaire A'!B75</f>
        <v>- 3 - 5 ans -&gt; (3 points)</v>
      </c>
      <c r="C75" s="213"/>
      <c r="D75" s="223"/>
      <c r="E75" s="79"/>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row>
    <row r="76" spans="1:250" ht="12.75" customHeight="1">
      <c r="A76" s="103"/>
      <c r="B76" s="94" t="str">
        <f>'Soumissionnaire A'!B76</f>
        <v>- 1 - 2 ans -&gt; (2 points)</v>
      </c>
      <c r="C76" s="213"/>
      <c r="D76" s="223"/>
      <c r="E76" s="79"/>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row>
    <row r="77" spans="1:250" ht="12.75" customHeight="1">
      <c r="A77" s="103"/>
      <c r="B77" s="94" t="str">
        <f>'Soumissionnaire A'!B77</f>
        <v>- &lt; 1 an -&gt; (1 point)</v>
      </c>
      <c r="C77" s="234"/>
      <c r="D77" s="224"/>
      <c r="E77" s="79"/>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row>
    <row r="78" spans="1:250" ht="4.5" customHeight="1">
      <c r="A78" s="103"/>
      <c r="B78" s="94"/>
      <c r="C78" s="94"/>
      <c r="D78" s="118"/>
      <c r="E78" s="79"/>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row>
    <row r="79" spans="1:250" ht="25.5">
      <c r="A79" s="103"/>
      <c r="B79" s="196" t="s">
        <v>71</v>
      </c>
      <c r="C79" s="108"/>
      <c r="D79" s="108"/>
      <c r="E79" s="79"/>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row>
    <row r="80" spans="1:250" ht="6" customHeight="1">
      <c r="A80" s="78"/>
      <c r="B80" s="103"/>
      <c r="C80" s="103"/>
      <c r="D80" s="78"/>
      <c r="E80" s="79"/>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row>
    <row r="81" spans="1:250" ht="18.75" customHeight="1">
      <c r="A81" s="80" t="str">
        <f>'Soumissionnaire A'!A81</f>
        <v>Développement durable</v>
      </c>
      <c r="B81" s="109"/>
      <c r="C81" s="109"/>
      <c r="D81" s="81" t="s">
        <v>73</v>
      </c>
      <c r="E81" s="128" t="e">
        <f>ROUND(D85*C83+(D90+D91)*C90,1)</f>
        <v>#DIV/0!</v>
      </c>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row>
    <row r="82" spans="1:250" ht="18.95" customHeight="1">
      <c r="A82" s="82" t="str">
        <f>'Soumissionnaire A'!A82</f>
        <v>Sous l’angle social, places d’apprentissage</v>
      </c>
      <c r="B82" s="78"/>
      <c r="C82" s="79" t="s">
        <v>74</v>
      </c>
      <c r="D82" s="83"/>
      <c r="E82" s="79"/>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c r="IH82" s="78"/>
      <c r="II82" s="78"/>
      <c r="IJ82" s="78"/>
      <c r="IK82" s="78"/>
      <c r="IL82" s="78"/>
      <c r="IM82" s="78"/>
      <c r="IN82" s="78"/>
      <c r="IO82" s="78"/>
      <c r="IP82" s="78"/>
    </row>
    <row r="83" spans="1:250">
      <c r="A83" s="103"/>
      <c r="B83" s="119" t="str">
        <f>'Soumissionnaire A'!B83</f>
        <v>- Nombre d’équivalents plein temps (y c. apprenties et apprentis) dans la mensuration officielle</v>
      </c>
      <c r="C83" s="226">
        <f>Master!D41</f>
        <v>0.5</v>
      </c>
      <c r="D83" s="152"/>
      <c r="E83" s="79"/>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78"/>
      <c r="FJ83" s="78"/>
      <c r="FK83" s="78"/>
      <c r="FL83" s="78"/>
      <c r="FM83" s="78"/>
      <c r="FN83" s="78"/>
      <c r="FO83" s="78"/>
      <c r="FP83" s="78"/>
      <c r="FQ83" s="78"/>
      <c r="FR83" s="78"/>
      <c r="FS83" s="78"/>
      <c r="FT83" s="78"/>
      <c r="FU83" s="78"/>
      <c r="FV83" s="78"/>
      <c r="FW83" s="78"/>
      <c r="FX83" s="78"/>
      <c r="FY83" s="78"/>
      <c r="FZ83" s="78"/>
      <c r="GA83" s="78"/>
      <c r="GB83" s="78"/>
      <c r="GC83" s="78"/>
      <c r="GD83" s="78"/>
      <c r="GE83" s="78"/>
      <c r="GF83" s="78"/>
      <c r="GG83" s="78"/>
      <c r="GH83" s="78"/>
      <c r="GI83" s="78"/>
      <c r="GJ83" s="78"/>
      <c r="GK83" s="78"/>
      <c r="GL83" s="78"/>
      <c r="GM83" s="78"/>
      <c r="GN83" s="78"/>
      <c r="GO83" s="78"/>
      <c r="GP83" s="78"/>
      <c r="GQ83" s="78"/>
      <c r="GR83" s="78"/>
      <c r="GS83" s="78"/>
      <c r="GT83" s="78"/>
      <c r="GU83" s="78"/>
      <c r="GV83" s="78"/>
      <c r="GW83" s="78"/>
      <c r="GX83" s="78"/>
      <c r="GY83" s="78"/>
      <c r="GZ83" s="78"/>
      <c r="HA83" s="78"/>
      <c r="HB83" s="78"/>
      <c r="HC83" s="78"/>
      <c r="HD83" s="78"/>
      <c r="HE83" s="78"/>
      <c r="HF83" s="78"/>
      <c r="HG83" s="78"/>
      <c r="HH83" s="78"/>
      <c r="HI83" s="78"/>
      <c r="HJ83" s="78"/>
      <c r="HK83" s="78"/>
      <c r="HL83" s="78"/>
      <c r="HM83" s="78"/>
      <c r="HN83" s="78"/>
      <c r="HO83" s="78"/>
      <c r="HP83" s="78"/>
      <c r="HQ83" s="78"/>
      <c r="HR83" s="78"/>
      <c r="HS83" s="78"/>
      <c r="HT83" s="78"/>
      <c r="HU83" s="78"/>
      <c r="HV83" s="78"/>
      <c r="HW83" s="78"/>
      <c r="HX83" s="78"/>
      <c r="HY83" s="78"/>
      <c r="HZ83" s="78"/>
      <c r="IA83" s="78"/>
      <c r="IB83" s="78"/>
      <c r="IC83" s="78"/>
      <c r="ID83" s="78"/>
      <c r="IE83" s="78"/>
      <c r="IF83" s="78"/>
      <c r="IG83" s="78"/>
      <c r="IH83" s="78"/>
      <c r="II83" s="78"/>
      <c r="IJ83" s="78"/>
      <c r="IK83" s="78"/>
      <c r="IL83" s="78"/>
      <c r="IM83" s="78"/>
      <c r="IN83" s="78"/>
      <c r="IO83" s="78"/>
      <c r="IP83" s="78"/>
    </row>
    <row r="84" spans="1:250">
      <c r="A84" s="103"/>
      <c r="B84" s="129" t="str">
        <f>'Soumissionnaire A'!B84</f>
        <v>- Dont places d’apprentissage pour «géomaticienne CFC/géomaticien CFC» (domaine spécifique «mensuration»)</v>
      </c>
      <c r="C84" s="227"/>
      <c r="D84" s="152"/>
      <c r="E84" s="79"/>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78"/>
      <c r="FJ84" s="78"/>
      <c r="FK84" s="78"/>
      <c r="FL84" s="78"/>
      <c r="FM84" s="78"/>
      <c r="FN84" s="78"/>
      <c r="FO84" s="78"/>
      <c r="FP84" s="78"/>
      <c r="FQ84" s="78"/>
      <c r="FR84" s="78"/>
      <c r="FS84" s="78"/>
      <c r="FT84" s="78"/>
      <c r="FU84" s="78"/>
      <c r="FV84" s="78"/>
      <c r="FW84" s="78"/>
      <c r="FX84" s="78"/>
      <c r="FY84" s="78"/>
      <c r="FZ84" s="78"/>
      <c r="GA84" s="78"/>
      <c r="GB84" s="78"/>
      <c r="GC84" s="78"/>
      <c r="GD84" s="78"/>
      <c r="GE84" s="78"/>
      <c r="GF84" s="78"/>
      <c r="GG84" s="78"/>
      <c r="GH84" s="78"/>
      <c r="GI84" s="78"/>
      <c r="GJ84" s="78"/>
      <c r="GK84" s="78"/>
      <c r="GL84" s="78"/>
      <c r="GM84" s="78"/>
      <c r="GN84" s="78"/>
      <c r="GO84" s="78"/>
      <c r="GP84" s="78"/>
      <c r="GQ84" s="78"/>
      <c r="GR84" s="78"/>
      <c r="GS84" s="78"/>
      <c r="GT84" s="78"/>
      <c r="GU84" s="78"/>
      <c r="GV84" s="78"/>
      <c r="GW84" s="78"/>
      <c r="GX84" s="78"/>
      <c r="GY84" s="78"/>
      <c r="GZ84" s="78"/>
      <c r="HA84" s="78"/>
      <c r="HB84" s="78"/>
      <c r="HC84" s="78"/>
      <c r="HD84" s="78"/>
      <c r="HE84" s="78"/>
      <c r="HF84" s="78"/>
      <c r="HG84" s="78"/>
      <c r="HH84" s="78"/>
      <c r="HI84" s="78"/>
      <c r="HJ84" s="78"/>
      <c r="HK84" s="78"/>
      <c r="HL84" s="78"/>
      <c r="HM84" s="78"/>
      <c r="HN84" s="78"/>
      <c r="HO84" s="78"/>
      <c r="HP84" s="78"/>
      <c r="HQ84" s="78"/>
      <c r="HR84" s="78"/>
      <c r="HS84" s="78"/>
      <c r="HT84" s="78"/>
      <c r="HU84" s="78"/>
      <c r="HV84" s="78"/>
      <c r="HW84" s="78"/>
      <c r="HX84" s="78"/>
      <c r="HY84" s="78"/>
      <c r="HZ84" s="78"/>
      <c r="IA84" s="78"/>
      <c r="IB84" s="78"/>
      <c r="IC84" s="78"/>
      <c r="ID84" s="78"/>
      <c r="IE84" s="78"/>
      <c r="IF84" s="78"/>
      <c r="IG84" s="78"/>
      <c r="IH84" s="78"/>
      <c r="II84" s="78"/>
      <c r="IJ84" s="78"/>
      <c r="IK84" s="78"/>
      <c r="IL84" s="78"/>
      <c r="IM84" s="78"/>
      <c r="IN84" s="78"/>
      <c r="IO84" s="78"/>
      <c r="IP84" s="78"/>
    </row>
    <row r="85" spans="1:250">
      <c r="A85" s="103"/>
      <c r="B85" s="129"/>
      <c r="C85" s="169" t="s">
        <v>75</v>
      </c>
      <c r="D85" s="167" t="e">
        <f>ROUND(IF((D84/D83)&lt;=0.4,12.5*(D84/D83),IF((D84/D83)&gt;0.4,5)),1)</f>
        <v>#DIV/0!</v>
      </c>
      <c r="E85" s="79"/>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78"/>
      <c r="FL85" s="78"/>
      <c r="FM85" s="78"/>
      <c r="FN85" s="78"/>
      <c r="FO85" s="78"/>
      <c r="FP85" s="78"/>
      <c r="FQ85" s="78"/>
      <c r="FR85" s="78"/>
      <c r="FS85" s="78"/>
      <c r="FT85" s="78"/>
      <c r="FU85" s="78"/>
      <c r="FV85" s="78"/>
      <c r="FW85" s="78"/>
      <c r="FX85" s="78"/>
      <c r="FY85" s="78"/>
      <c r="FZ85" s="78"/>
      <c r="GA85" s="78"/>
      <c r="GB85" s="78"/>
      <c r="GC85" s="78"/>
      <c r="GD85" s="78"/>
      <c r="GE85" s="78"/>
      <c r="GF85" s="78"/>
      <c r="GG85" s="78"/>
      <c r="GH85" s="78"/>
      <c r="GI85" s="78"/>
      <c r="GJ85" s="78"/>
      <c r="GK85" s="78"/>
      <c r="GL85" s="78"/>
      <c r="GM85" s="78"/>
      <c r="GN85" s="78"/>
      <c r="GO85" s="78"/>
      <c r="GP85" s="78"/>
      <c r="GQ85" s="78"/>
      <c r="GR85" s="78"/>
      <c r="GS85" s="78"/>
      <c r="GT85" s="78"/>
      <c r="GU85" s="78"/>
      <c r="GV85" s="78"/>
      <c r="GW85" s="78"/>
      <c r="GX85" s="78"/>
      <c r="GY85" s="78"/>
      <c r="GZ85" s="78"/>
      <c r="HA85" s="78"/>
      <c r="HB85" s="78"/>
      <c r="HC85" s="78"/>
      <c r="HD85" s="78"/>
      <c r="HE85" s="78"/>
      <c r="HF85" s="78"/>
      <c r="HG85" s="78"/>
      <c r="HH85" s="78"/>
      <c r="HI85" s="78"/>
      <c r="HJ85" s="78"/>
      <c r="HK85" s="78"/>
      <c r="HL85" s="78"/>
      <c r="HM85" s="78"/>
      <c r="HN85" s="78"/>
      <c r="HO85" s="78"/>
      <c r="HP85" s="78"/>
      <c r="HQ85" s="78"/>
      <c r="HR85" s="78"/>
      <c r="HS85" s="78"/>
      <c r="HT85" s="78"/>
      <c r="HU85" s="78"/>
      <c r="HV85" s="78"/>
      <c r="HW85" s="78"/>
      <c r="HX85" s="78"/>
      <c r="HY85" s="78"/>
      <c r="HZ85" s="78"/>
      <c r="IA85" s="78"/>
      <c r="IB85" s="78"/>
      <c r="IC85" s="78"/>
      <c r="ID85" s="78"/>
      <c r="IE85" s="78"/>
      <c r="IF85" s="78"/>
      <c r="IG85" s="78"/>
      <c r="IH85" s="78"/>
      <c r="II85" s="78"/>
      <c r="IJ85" s="78"/>
      <c r="IK85" s="78"/>
      <c r="IL85" s="78"/>
      <c r="IM85" s="78"/>
      <c r="IN85" s="78"/>
      <c r="IO85" s="78"/>
      <c r="IP85" s="78"/>
    </row>
    <row r="86" spans="1:250" ht="4.5" customHeight="1">
      <c r="A86" s="103"/>
      <c r="B86" s="120"/>
      <c r="C86" s="120"/>
      <c r="D86" s="104"/>
      <c r="E86" s="79"/>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78"/>
      <c r="FL86" s="78"/>
      <c r="FM86" s="78"/>
      <c r="FN86" s="78"/>
      <c r="FO86" s="78"/>
      <c r="FP86" s="78"/>
      <c r="FQ86" s="78"/>
      <c r="FR86" s="78"/>
      <c r="FS86" s="78"/>
      <c r="FT86" s="78"/>
      <c r="FU86" s="78"/>
      <c r="FV86" s="78"/>
      <c r="FW86" s="78"/>
      <c r="FX86" s="78"/>
      <c r="FY86" s="78"/>
      <c r="FZ86" s="78"/>
      <c r="GA86" s="78"/>
      <c r="GB86" s="78"/>
      <c r="GC86" s="78"/>
      <c r="GD86" s="78"/>
      <c r="GE86" s="78"/>
      <c r="GF86" s="78"/>
      <c r="GG86" s="78"/>
      <c r="GH86" s="78"/>
      <c r="GI86" s="78"/>
      <c r="GJ86" s="78"/>
      <c r="GK86" s="78"/>
      <c r="GL86" s="78"/>
      <c r="GM86" s="78"/>
      <c r="GN86" s="78"/>
      <c r="GO86" s="78"/>
      <c r="GP86" s="78"/>
      <c r="GQ86" s="78"/>
      <c r="GR86" s="78"/>
      <c r="GS86" s="78"/>
      <c r="GT86" s="78"/>
      <c r="GU86" s="78"/>
      <c r="GV86" s="78"/>
      <c r="GW86" s="78"/>
      <c r="GX86" s="78"/>
      <c r="GY86" s="78"/>
      <c r="GZ86" s="78"/>
      <c r="HA86" s="78"/>
      <c r="HB86" s="78"/>
      <c r="HC86" s="78"/>
      <c r="HD86" s="78"/>
      <c r="HE86" s="78"/>
      <c r="HF86" s="78"/>
      <c r="HG86" s="78"/>
      <c r="HH86" s="78"/>
      <c r="HI86" s="78"/>
      <c r="HJ86" s="78"/>
      <c r="HK86" s="78"/>
      <c r="HL86" s="78"/>
      <c r="HM86" s="78"/>
      <c r="HN86" s="78"/>
      <c r="HO86" s="78"/>
      <c r="HP86" s="78"/>
      <c r="HQ86" s="78"/>
      <c r="HR86" s="78"/>
      <c r="HS86" s="78"/>
      <c r="HT86" s="78"/>
      <c r="HU86" s="78"/>
      <c r="HV86" s="78"/>
      <c r="HW86" s="78"/>
      <c r="HX86" s="78"/>
      <c r="HY86" s="78"/>
      <c r="HZ86" s="78"/>
      <c r="IA86" s="78"/>
      <c r="IB86" s="78"/>
      <c r="IC86" s="78"/>
      <c r="ID86" s="78"/>
      <c r="IE86" s="78"/>
      <c r="IF86" s="78"/>
      <c r="IG86" s="78"/>
      <c r="IH86" s="78"/>
      <c r="II86" s="78"/>
      <c r="IJ86" s="78"/>
      <c r="IK86" s="78"/>
      <c r="IL86" s="78"/>
      <c r="IM86" s="78"/>
      <c r="IN86" s="78"/>
      <c r="IO86" s="78"/>
      <c r="IP86" s="78"/>
    </row>
    <row r="87" spans="1:250" ht="25.5">
      <c r="A87" s="78"/>
      <c r="B87" s="196" t="s">
        <v>71</v>
      </c>
      <c r="C87" s="122"/>
      <c r="D87" s="97"/>
      <c r="E87" s="79"/>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78"/>
      <c r="FL87" s="78"/>
      <c r="FM87" s="78"/>
      <c r="FN87" s="78"/>
      <c r="FO87" s="78"/>
      <c r="FP87" s="78"/>
      <c r="FQ87" s="78"/>
      <c r="FR87" s="78"/>
      <c r="FS87" s="78"/>
      <c r="FT87" s="78"/>
      <c r="FU87" s="78"/>
      <c r="FV87" s="78"/>
      <c r="FW87" s="78"/>
      <c r="FX87" s="78"/>
      <c r="FY87" s="78"/>
      <c r="FZ87" s="78"/>
      <c r="GA87" s="78"/>
      <c r="GB87" s="78"/>
      <c r="GC87" s="78"/>
      <c r="GD87" s="78"/>
      <c r="GE87" s="78"/>
      <c r="GF87" s="78"/>
      <c r="GG87" s="78"/>
      <c r="GH87" s="78"/>
      <c r="GI87" s="78"/>
      <c r="GJ87" s="78"/>
      <c r="GK87" s="78"/>
      <c r="GL87" s="78"/>
      <c r="GM87" s="78"/>
      <c r="GN87" s="78"/>
      <c r="GO87" s="78"/>
      <c r="GP87" s="78"/>
      <c r="GQ87" s="78"/>
      <c r="GR87" s="78"/>
      <c r="GS87" s="78"/>
      <c r="GT87" s="78"/>
      <c r="GU87" s="78"/>
      <c r="GV87" s="78"/>
      <c r="GW87" s="78"/>
      <c r="GX87" s="78"/>
      <c r="GY87" s="78"/>
      <c r="GZ87" s="78"/>
      <c r="HA87" s="78"/>
      <c r="HB87" s="78"/>
      <c r="HC87" s="78"/>
      <c r="HD87" s="78"/>
      <c r="HE87" s="78"/>
      <c r="HF87" s="78"/>
      <c r="HG87" s="78"/>
      <c r="HH87" s="78"/>
      <c r="HI87" s="78"/>
      <c r="HJ87" s="78"/>
      <c r="HK87" s="78"/>
      <c r="HL87" s="78"/>
      <c r="HM87" s="78"/>
      <c r="HN87" s="78"/>
      <c r="HO87" s="78"/>
      <c r="HP87" s="78"/>
      <c r="HQ87" s="78"/>
      <c r="HR87" s="78"/>
      <c r="HS87" s="78"/>
      <c r="HT87" s="78"/>
      <c r="HU87" s="78"/>
      <c r="HV87" s="78"/>
      <c r="HW87" s="78"/>
      <c r="HX87" s="78"/>
      <c r="HY87" s="78"/>
      <c r="HZ87" s="78"/>
      <c r="IA87" s="78"/>
      <c r="IB87" s="78"/>
      <c r="IC87" s="78"/>
      <c r="ID87" s="78"/>
      <c r="IE87" s="78"/>
      <c r="IF87" s="78"/>
      <c r="IG87" s="78"/>
      <c r="IH87" s="78"/>
      <c r="II87" s="78"/>
      <c r="IJ87" s="78"/>
      <c r="IK87" s="78"/>
      <c r="IL87" s="78"/>
      <c r="IM87" s="78"/>
      <c r="IN87" s="78"/>
      <c r="IO87" s="78"/>
      <c r="IP87" s="78"/>
    </row>
    <row r="88" spans="1:250" ht="4.5" customHeight="1">
      <c r="A88" s="123"/>
      <c r="B88" s="99"/>
      <c r="C88" s="100"/>
      <c r="D88" s="101"/>
      <c r="E88" s="79"/>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78"/>
      <c r="FL88" s="78"/>
      <c r="FM88" s="78"/>
      <c r="FN88" s="78"/>
      <c r="FO88" s="78"/>
      <c r="FP88" s="78"/>
      <c r="FQ88" s="78"/>
      <c r="FR88" s="78"/>
      <c r="FS88" s="78"/>
      <c r="FT88" s="78"/>
      <c r="FU88" s="78"/>
      <c r="FV88" s="78"/>
      <c r="FW88" s="78"/>
      <c r="FX88" s="78"/>
      <c r="FY88" s="78"/>
      <c r="FZ88" s="78"/>
      <c r="GA88" s="78"/>
      <c r="GB88" s="78"/>
      <c r="GC88" s="78"/>
      <c r="GD88" s="78"/>
      <c r="GE88" s="78"/>
      <c r="GF88" s="78"/>
      <c r="GG88" s="78"/>
      <c r="GH88" s="78"/>
      <c r="GI88" s="78"/>
      <c r="GJ88" s="78"/>
      <c r="GK88" s="78"/>
      <c r="GL88" s="78"/>
      <c r="GM88" s="78"/>
      <c r="GN88" s="78"/>
      <c r="GO88" s="78"/>
      <c r="GP88" s="78"/>
      <c r="GQ88" s="78"/>
      <c r="GR88" s="78"/>
      <c r="GS88" s="78"/>
      <c r="GT88" s="78"/>
      <c r="GU88" s="78"/>
      <c r="GV88" s="78"/>
      <c r="GW88" s="78"/>
      <c r="GX88" s="78"/>
      <c r="GY88" s="78"/>
      <c r="GZ88" s="78"/>
      <c r="HA88" s="78"/>
      <c r="HB88" s="78"/>
      <c r="HC88" s="78"/>
      <c r="HD88" s="78"/>
      <c r="HE88" s="78"/>
      <c r="HF88" s="78"/>
      <c r="HG88" s="78"/>
      <c r="HH88" s="78"/>
      <c r="HI88" s="78"/>
      <c r="HJ88" s="78"/>
      <c r="HK88" s="78"/>
      <c r="HL88" s="78"/>
      <c r="HM88" s="78"/>
      <c r="HN88" s="78"/>
      <c r="HO88" s="78"/>
      <c r="HP88" s="78"/>
      <c r="HQ88" s="78"/>
      <c r="HR88" s="78"/>
      <c r="HS88" s="78"/>
      <c r="HT88" s="78"/>
      <c r="HU88" s="78"/>
      <c r="HV88" s="78"/>
      <c r="HW88" s="78"/>
      <c r="HX88" s="78"/>
      <c r="HY88" s="78"/>
      <c r="HZ88" s="78"/>
      <c r="IA88" s="78"/>
      <c r="IB88" s="78"/>
      <c r="IC88" s="78"/>
      <c r="ID88" s="78"/>
      <c r="IE88" s="78"/>
      <c r="IF88" s="78"/>
      <c r="IG88" s="78"/>
      <c r="IH88" s="78"/>
      <c r="II88" s="78"/>
      <c r="IJ88" s="78"/>
      <c r="IK88" s="78"/>
      <c r="IL88" s="78"/>
      <c r="IM88" s="78"/>
      <c r="IN88" s="78"/>
      <c r="IO88" s="78"/>
      <c r="IP88" s="78"/>
    </row>
    <row r="89" spans="1:250" ht="25.5" customHeight="1">
      <c r="A89" s="82" t="str">
        <f>'Soumissionnaire A'!A89</f>
        <v>Sous l’angle écologique</v>
      </c>
      <c r="B89" s="82"/>
      <c r="C89" s="192" t="s">
        <v>74</v>
      </c>
      <c r="D89" s="79" t="s">
        <v>25</v>
      </c>
    </row>
    <row r="90" spans="1:250" ht="38.25">
      <c r="A90" s="124"/>
      <c r="B90" s="94" t="str">
        <f>'Soumissionnaire A'!B90</f>
        <v>- Un rapport sur le développement durable a-t-il été établi?
   Oui         (3 points)
   Non        (0 point)</v>
      </c>
      <c r="C90" s="208">
        <f>Master!D42</f>
        <v>0.5</v>
      </c>
      <c r="D90" s="168"/>
    </row>
    <row r="91" spans="1:250" ht="51">
      <c r="A91" s="124"/>
      <c r="B91" s="94" t="str">
        <f>'Soumissionnaire A'!B91</f>
        <v>- Type de courant utilisé
   Courant écologique/solaire                  (2 points)
   Énergie renouvelable/hydraulique        (1.5 point)
   Énergie nucléaire/renouvelable            (1.0 point)</v>
      </c>
      <c r="C91" s="219"/>
      <c r="D91" s="168"/>
    </row>
    <row r="92" spans="1:250" ht="4.5" customHeight="1">
      <c r="A92" s="124"/>
      <c r="B92" s="94"/>
      <c r="C92" s="94"/>
    </row>
    <row r="93" spans="1:250" ht="25.5">
      <c r="A93" s="124"/>
      <c r="B93" s="196" t="s">
        <v>71</v>
      </c>
      <c r="C93" s="96"/>
      <c r="D93" s="125"/>
    </row>
    <row r="94" spans="1:250" ht="4.5" customHeight="1">
      <c r="A94" s="126"/>
      <c r="B94" s="99"/>
      <c r="C94" s="100"/>
      <c r="D94" s="126"/>
    </row>
    <row r="95" spans="1:250">
      <c r="C95" s="131"/>
    </row>
  </sheetData>
  <sheetProtection selectLockedCells="1"/>
  <mergeCells count="19">
    <mergeCell ref="C44:C46"/>
    <mergeCell ref="D44:D46"/>
    <mergeCell ref="C9:C12"/>
    <mergeCell ref="C22:C24"/>
    <mergeCell ref="C29:C31"/>
    <mergeCell ref="C37:C39"/>
    <mergeCell ref="D37:D39"/>
    <mergeCell ref="C73:C77"/>
    <mergeCell ref="D73:D77"/>
    <mergeCell ref="C83:C84"/>
    <mergeCell ref="C90:C91"/>
    <mergeCell ref="A50:B50"/>
    <mergeCell ref="C51:C52"/>
    <mergeCell ref="D51:D52"/>
    <mergeCell ref="A56:B56"/>
    <mergeCell ref="C57:C58"/>
    <mergeCell ref="C64:C67"/>
    <mergeCell ref="D64:D65"/>
    <mergeCell ref="D66:D67"/>
  </mergeCells>
  <conditionalFormatting sqref="E7">
    <cfRule type="cellIs" dxfId="29" priority="30" operator="greaterThan">
      <formula>5</formula>
    </cfRule>
  </conditionalFormatting>
  <conditionalFormatting sqref="D17">
    <cfRule type="cellIs" dxfId="28" priority="29" operator="greaterThan">
      <formula>5</formula>
    </cfRule>
  </conditionalFormatting>
  <conditionalFormatting sqref="E62">
    <cfRule type="cellIs" dxfId="27" priority="28" operator="greaterThan">
      <formula>5</formula>
    </cfRule>
  </conditionalFormatting>
  <conditionalFormatting sqref="D64">
    <cfRule type="cellIs" dxfId="26" priority="27" operator="greaterThan">
      <formula>3</formula>
    </cfRule>
  </conditionalFormatting>
  <conditionalFormatting sqref="D66">
    <cfRule type="cellIs" dxfId="25" priority="26" operator="greaterThan">
      <formula>2</formula>
    </cfRule>
  </conditionalFormatting>
  <conditionalFormatting sqref="D73:D77">
    <cfRule type="cellIs" dxfId="24" priority="25" operator="greaterThan">
      <formula>5</formula>
    </cfRule>
  </conditionalFormatting>
  <conditionalFormatting sqref="E81">
    <cfRule type="cellIs" dxfId="23" priority="24" operator="greaterThan">
      <formula>5</formula>
    </cfRule>
  </conditionalFormatting>
  <conditionalFormatting sqref="D90">
    <cfRule type="cellIs" dxfId="22" priority="23" operator="greaterThan">
      <formula>3</formula>
    </cfRule>
  </conditionalFormatting>
  <conditionalFormatting sqref="D22">
    <cfRule type="cellIs" dxfId="21" priority="22" operator="greaterThan">
      <formula>2</formula>
    </cfRule>
  </conditionalFormatting>
  <conditionalFormatting sqref="D23">
    <cfRule type="cellIs" dxfId="20" priority="21" operator="greaterThan">
      <formula>2</formula>
    </cfRule>
  </conditionalFormatting>
  <conditionalFormatting sqref="D24">
    <cfRule type="cellIs" dxfId="19" priority="20" operator="greaterThan">
      <formula>1</formula>
    </cfRule>
  </conditionalFormatting>
  <conditionalFormatting sqref="D29">
    <cfRule type="cellIs" dxfId="18" priority="19" operator="greaterThan">
      <formula>1</formula>
    </cfRule>
  </conditionalFormatting>
  <conditionalFormatting sqref="D30">
    <cfRule type="cellIs" dxfId="17" priority="18" operator="greaterThan">
      <formula>2</formula>
    </cfRule>
  </conditionalFormatting>
  <conditionalFormatting sqref="D31">
    <cfRule type="cellIs" dxfId="16" priority="17" operator="greaterThan">
      <formula>2</formula>
    </cfRule>
  </conditionalFormatting>
  <conditionalFormatting sqref="E35">
    <cfRule type="cellIs" dxfId="15" priority="16" operator="greaterThan">
      <formula>5</formula>
    </cfRule>
  </conditionalFormatting>
  <conditionalFormatting sqref="D37:D39">
    <cfRule type="cellIs" dxfId="14" priority="15" operator="greaterThan">
      <formula>5</formula>
    </cfRule>
  </conditionalFormatting>
  <conditionalFormatting sqref="D51:D52">
    <cfRule type="cellIs" dxfId="13" priority="14" operator="greaterThan">
      <formula>5</formula>
    </cfRule>
  </conditionalFormatting>
  <conditionalFormatting sqref="D44:D46">
    <cfRule type="cellIs" dxfId="12" priority="13" operator="greaterThan">
      <formula>5</formula>
    </cfRule>
  </conditionalFormatting>
  <conditionalFormatting sqref="D57">
    <cfRule type="cellIs" dxfId="11" priority="12" operator="greaterThan">
      <formula>3</formula>
    </cfRule>
  </conditionalFormatting>
  <conditionalFormatting sqref="D91">
    <cfRule type="cellIs" dxfId="10" priority="11" operator="greaterThan">
      <formula>2</formula>
    </cfRule>
  </conditionalFormatting>
  <conditionalFormatting sqref="D85">
    <cfRule type="cellIs" dxfId="9" priority="10" operator="greaterThan">
      <formula>5</formula>
    </cfRule>
  </conditionalFormatting>
  <conditionalFormatting sqref="D9">
    <cfRule type="expression" dxfId="8" priority="8">
      <formula>SUM(D9:D12)&gt;5</formula>
    </cfRule>
    <cfRule type="cellIs" dxfId="7" priority="9" operator="greaterThan">
      <formula>3</formula>
    </cfRule>
  </conditionalFormatting>
  <conditionalFormatting sqref="D10">
    <cfRule type="expression" dxfId="6" priority="6">
      <formula>SUM(D9:D12)&gt;5</formula>
    </cfRule>
    <cfRule type="cellIs" dxfId="5" priority="7" operator="greaterThan">
      <formula>2</formula>
    </cfRule>
  </conditionalFormatting>
  <conditionalFormatting sqref="D11">
    <cfRule type="expression" dxfId="4" priority="4">
      <formula>SUM(D9:D12)&gt;5</formula>
    </cfRule>
    <cfRule type="cellIs" dxfId="3" priority="5" operator="greaterThan">
      <formula>1.5</formula>
    </cfRule>
  </conditionalFormatting>
  <conditionalFormatting sqref="D12">
    <cfRule type="expression" dxfId="2" priority="2">
      <formula>SUM(D9:D12)&gt;5</formula>
    </cfRule>
    <cfRule type="cellIs" dxfId="1" priority="3" operator="greaterThan">
      <formula>1</formula>
    </cfRule>
  </conditionalFormatting>
  <conditionalFormatting sqref="D58">
    <cfRule type="cellIs" dxfId="0" priority="1" operator="greaterThan">
      <formula>2</formula>
    </cfRule>
  </conditionalFormatting>
  <pageMargins left="0.78740157480314965" right="0.78740157480314965" top="0.78740157480314965" bottom="0.55118110236220474" header="0.51181102362204722" footer="0.19685039370078741"/>
  <pageSetup paperSize="9" scale="67" firstPageNumber="0" fitToHeight="2" orientation="portrait" r:id="rId1"/>
  <headerFooter alignWithMargins="0">
    <oddFooter>&amp;R&amp;7&amp;P de &amp;N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Master</vt:lpstr>
      <vt:lpstr>Soumissionnaire A</vt:lpstr>
      <vt:lpstr>Soumissionnaire B</vt:lpstr>
      <vt:lpstr>Soumissionnaire C</vt:lpstr>
      <vt:lpstr>Soumissionnaire D</vt:lpstr>
      <vt:lpstr>Soumissionnaire E</vt:lpstr>
      <vt:lpstr>Master!Druckbereich</vt:lpstr>
      <vt:lpstr>Master!Drucktitel</vt:lpstr>
      <vt:lpstr>'Soumissionnaire A'!Drucktitel</vt:lpstr>
      <vt:lpstr>'Soumissionnaire B'!Drucktitel</vt:lpstr>
      <vt:lpstr>'Soumissionnaire C'!Drucktitel</vt:lpstr>
      <vt:lpstr>'Soumissionnaire D'!Drucktitel</vt:lpstr>
      <vt:lpstr>'Soumissionnaire E'!Drucktitel</vt:lpstr>
    </vt:vector>
  </TitlesOfParts>
  <Company>SIBS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d’évaluation</dc:title>
  <dc:creator>Office de l'information géographique</dc:creator>
  <cp:lastModifiedBy>Brugger David, DIJ-AGI-A1</cp:lastModifiedBy>
  <cp:revision>32</cp:revision>
  <cp:lastPrinted>2024-11-07T13:47:40Z</cp:lastPrinted>
  <dcterms:created xsi:type="dcterms:W3CDTF">2002-11-29T07:41:48Z</dcterms:created>
  <dcterms:modified xsi:type="dcterms:W3CDTF">2025-01-06T15:39:25Z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f_Adresse">
    <vt:lpwstr>0</vt:lpwstr>
  </property>
  <property fmtid="{D5CDD505-2E9C-101B-9397-08002B2CF9AE}" pid="3" name="def_txtAdresse">
    <vt:lpwstr>Geometer</vt:lpwstr>
  </property>
  <property fmtid="{D5CDD505-2E9C-101B-9397-08002B2CF9AE}" pid="4" name="def_Key">
    <vt:lpwstr>[User3]</vt:lpwstr>
  </property>
  <property fmtid="{D5CDD505-2E9C-101B-9397-08002B2CF9AE}" pid="5" name="def_Kopf">
    <vt:lpwstr>0</vt:lpwstr>
  </property>
  <property fmtid="{D5CDD505-2E9C-101B-9397-08002B2CF9AE}" pid="6" name="def_Fuss">
    <vt:lpwstr>1 AV93 </vt:lpwstr>
  </property>
  <property fmtid="{D5CDD505-2E9C-101B-9397-08002B2CF9AE}" pid="7" name="MSIP_Label_74fdd986-87d9-48c6-acda-407b1ab5fef0_Enabled">
    <vt:lpwstr>true</vt:lpwstr>
  </property>
  <property fmtid="{D5CDD505-2E9C-101B-9397-08002B2CF9AE}" pid="8" name="MSIP_Label_74fdd986-87d9-48c6-acda-407b1ab5fef0_SetDate">
    <vt:lpwstr>2024-11-06T15:05:47Z</vt:lpwstr>
  </property>
  <property fmtid="{D5CDD505-2E9C-101B-9397-08002B2CF9AE}" pid="9" name="MSIP_Label_74fdd986-87d9-48c6-acda-407b1ab5fef0_Method">
    <vt:lpwstr>Standard</vt:lpwstr>
  </property>
  <property fmtid="{D5CDD505-2E9C-101B-9397-08002B2CF9AE}" pid="10" name="MSIP_Label_74fdd986-87d9-48c6-acda-407b1ab5fef0_Name">
    <vt:lpwstr>NICHT KLASSIFIZIERT</vt:lpwstr>
  </property>
  <property fmtid="{D5CDD505-2E9C-101B-9397-08002B2CF9AE}" pid="11" name="MSIP_Label_74fdd986-87d9-48c6-acda-407b1ab5fef0_SiteId">
    <vt:lpwstr>cb96f99a-a111-42d7-9f65-e111197ba4bb</vt:lpwstr>
  </property>
  <property fmtid="{D5CDD505-2E9C-101B-9397-08002B2CF9AE}" pid="12" name="MSIP_Label_74fdd986-87d9-48c6-acda-407b1ab5fef0_ActionId">
    <vt:lpwstr>9624cd11-6247-4409-962b-7ad314a1f566</vt:lpwstr>
  </property>
  <property fmtid="{D5CDD505-2E9C-101B-9397-08002B2CF9AE}" pid="13" name="MSIP_Label_74fdd986-87d9-48c6-acda-407b1ab5fef0_ContentBits">
    <vt:lpwstr>0</vt:lpwstr>
  </property>
</Properties>
</file>